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246" yWindow="330" windowWidth="19200" windowHeight="11745" activeTab="0"/>
  </bookViews>
  <sheets>
    <sheet name="Összesen" sheetId="1" r:id="rId1"/>
    <sheet name="Felh" sheetId="2" r:id="rId2"/>
    <sheet name="Adósságot kel.köt." sheetId="3" r:id="rId3"/>
    <sheet name="Maradvány " sheetId="4" r:id="rId4"/>
    <sheet name="vagyonmérleg" sheetId="5" r:id="rId5"/>
    <sheet name="EU" sheetId="6" state="hidden" r:id="rId6"/>
    <sheet name="Egyensúly 2012-2014. " sheetId="7" r:id="rId7"/>
    <sheet name="utem" sheetId="8" r:id="rId8"/>
    <sheet name="vagyon" sheetId="9" r:id="rId9"/>
    <sheet name="200 fölötti" sheetId="10" r:id="rId10"/>
    <sheet name="beruházás" sheetId="11" r:id="rId11"/>
    <sheet name="műemlék" sheetId="12" r:id="rId12"/>
    <sheet name="változások" sheetId="13" r:id="rId13"/>
    <sheet name="reszesedes" sheetId="14" r:id="rId14"/>
    <sheet name="tobbeves" sheetId="15" state="hidden" r:id="rId15"/>
    <sheet name="közvetett támog" sheetId="16" r:id="rId16"/>
    <sheet name="Adósságot kel.köt. (2)" sheetId="17" state="hidden" r:id="rId17"/>
    <sheet name="Bevételek" sheetId="18" r:id="rId18"/>
    <sheet name="Kiadás" sheetId="19" r:id="rId19"/>
    <sheet name="COFOG" sheetId="20" r:id="rId20"/>
    <sheet name="Határozat" sheetId="21" state="hidden" r:id="rId21"/>
  </sheets>
  <externalReferences>
    <externalReference r:id="rId24"/>
    <externalReference r:id="rId25"/>
    <externalReference r:id="rId26"/>
    <externalReference r:id="rId27"/>
    <externalReference r:id="rId28"/>
  </externalReferences>
  <definedNames>
    <definedName name="aa" localSheetId="4">'[1]vagyon'!#REF!</definedName>
    <definedName name="aa">'[1]vagyon'!#REF!</definedName>
    <definedName name="aaa" localSheetId="4">'[1]vagyon'!#REF!</definedName>
    <definedName name="aaa">'[1]vagyon'!#REF!</definedName>
    <definedName name="bb">'[1]vagyon'!#REF!</definedName>
    <definedName name="bbb">'[1]vagyon'!#REF!</definedName>
    <definedName name="bháza">'[1]vagyon'!#REF!</definedName>
    <definedName name="CC">'[1]vagyon'!#REF!</definedName>
    <definedName name="ccc">'[1]vagyon'!#REF!</definedName>
    <definedName name="cccc" localSheetId="10">'[2]vagyon'!#REF!</definedName>
    <definedName name="cccc" localSheetId="11">'[2]vagyon'!#REF!</definedName>
    <definedName name="cccc">'[2]vagyon'!#REF!</definedName>
    <definedName name="cccccc">'[1]vagyon'!#REF!</definedName>
    <definedName name="ee" localSheetId="10">'[2]vagyon'!#REF!</definedName>
    <definedName name="ee" localSheetId="11">'[2]vagyon'!#REF!</definedName>
    <definedName name="ee">'[2]vagyon'!#REF!</definedName>
    <definedName name="éé">'[1]vagyon'!#REF!</definedName>
    <definedName name="ééééé">'[1]vagyon'!#REF!</definedName>
    <definedName name="ff" localSheetId="10">'[2]vagyon'!#REF!</definedName>
    <definedName name="ff" localSheetId="11">'[2]vagyon'!#REF!</definedName>
    <definedName name="ff">'[2]vagyon'!#REF!</definedName>
    <definedName name="fff">'[1]vagyon'!#REF!</definedName>
    <definedName name="ffff">'[1]vagyon'!#REF!</definedName>
    <definedName name="ffffffff">'[1]vagyon'!#REF!</definedName>
    <definedName name="HHH">'[1]vagyon'!#REF!</definedName>
    <definedName name="HHHH">'[1]vagyon'!#REF!</definedName>
    <definedName name="iiii">'[1]vagyon'!#REF!</definedName>
    <definedName name="kkk">'[1]vagyon'!#REF!</definedName>
    <definedName name="kkkkk">'[1]vagyon'!#REF!</definedName>
    <definedName name="lll">'[1]vagyon'!#REF!</definedName>
    <definedName name="mm">'[1]vagyon'!#REF!</definedName>
    <definedName name="mmm">'[1]vagyon'!#REF!</definedName>
    <definedName name="_xlnm.Print_Titles" localSheetId="16">'Adósságot kel.köt. (2)'!$1:$9</definedName>
    <definedName name="_xlnm.Print_Titles" localSheetId="10">'beruházás'!$1:$6</definedName>
    <definedName name="_xlnm.Print_Titles" localSheetId="17">'Bevételek'!$1:$4</definedName>
    <definedName name="_xlnm.Print_Titles" localSheetId="19">'COFOG'!$1:$5</definedName>
    <definedName name="_xlnm.Print_Titles" localSheetId="6">'Egyensúly 2012-2014. '!$1:$2</definedName>
    <definedName name="_xlnm.Print_Titles" localSheetId="1">'Felh'!$1:$6</definedName>
    <definedName name="_xlnm.Print_Titles" localSheetId="18">'Kiadás'!$1:$4</definedName>
    <definedName name="_xlnm.Print_Titles" localSheetId="15">'közvetett támog'!$1:$3</definedName>
    <definedName name="_xlnm.Print_Titles" localSheetId="11">'műemlék'!$1:$7</definedName>
    <definedName name="_xlnm.Print_Titles" localSheetId="0">'Összesen'!$1:$4</definedName>
    <definedName name="Nyomtatási_ter" localSheetId="11">'[5]vagyon'!#REF!</definedName>
    <definedName name="Nyomtatási_ter" localSheetId="13">'[1]vagyon'!#REF!</definedName>
    <definedName name="Nyomtatási_ter" localSheetId="4">'[1]vagyon'!#REF!</definedName>
    <definedName name="Nyomtatási_ter">'[1]vagyon'!#REF!</definedName>
    <definedName name="Nyomtatási_ter2">'[1]vagyon'!#REF!</definedName>
    <definedName name="OOO" localSheetId="10">'[2]vagyon'!#REF!</definedName>
    <definedName name="OOO" localSheetId="11">'[2]vagyon'!#REF!</definedName>
    <definedName name="OOO">'[2]vagyon'!#REF!</definedName>
    <definedName name="OOOO">'[1]vagyon'!#REF!</definedName>
    <definedName name="OOOOOO">'[1]vagyon'!#REF!</definedName>
    <definedName name="OOÚÚÚÚ">'[1]vagyon'!#REF!</definedName>
    <definedName name="OŐŐ">'[1]vagyon'!#REF!</definedName>
    <definedName name="ŐŐŐ">'[1]vagyon'!#REF!</definedName>
    <definedName name="Pénzmaradvány." localSheetId="10">'[2]vagyon'!#REF!</definedName>
    <definedName name="Pénzmaradvány." localSheetId="11">'[2]vagyon'!#REF!</definedName>
    <definedName name="Pénzmaradvány." localSheetId="4">'[2]vagyon'!#REF!</definedName>
    <definedName name="Pénzmaradvány.">'[2]vagyon'!#REF!</definedName>
    <definedName name="pénzmaradvány1" localSheetId="4">'[1]vagyon'!#REF!</definedName>
    <definedName name="pénzmaradvány1">'[1]vagyon'!#REF!</definedName>
    <definedName name="pmar">'[3]vagyon'!#REF!</definedName>
    <definedName name="pp">'[1]vagyon'!#REF!</definedName>
    <definedName name="uu">'[1]vagyon'!#REF!</definedName>
    <definedName name="uuuuu">'[1]vagyon'!#REF!</definedName>
    <definedName name="ŰŰ" localSheetId="10">'[2]vagyon'!#REF!</definedName>
    <definedName name="ŰŰ" localSheetId="11">'[2]vagyon'!#REF!</definedName>
    <definedName name="ŰŰ">'[2]vagyon'!#REF!</definedName>
    <definedName name="vagy" localSheetId="10">'[4]vagyon'!#REF!</definedName>
    <definedName name="vagy" localSheetId="11">'[4]vagyon'!#REF!</definedName>
    <definedName name="vagy">'[4]vagyon'!#REF!</definedName>
    <definedName name="ww">'[1]vagyon'!#REF!</definedName>
    <definedName name="XXXX" localSheetId="13">'[1]vagyon'!#REF!</definedName>
    <definedName name="XXXX" localSheetId="4">'[1]vagyon'!#REF!</definedName>
    <definedName name="XXXX">'[1]vagyon'!#REF!</definedName>
    <definedName name="xxxxx">'[1]vagyon'!#REF!</definedName>
    <definedName name="ZZZZZ">'[1]vagyon'!#REF!</definedName>
  </definedNames>
  <calcPr fullCalcOnLoad="1"/>
</workbook>
</file>

<file path=xl/comments18.xml><?xml version="1.0" encoding="utf-8"?>
<comments xmlns="http://schemas.openxmlformats.org/spreadsheetml/2006/main">
  <authors>
    <author>Livi</author>
  </authors>
  <commentList>
    <comment ref="A29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30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3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4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6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1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19.xml><?xml version="1.0" encoding="utf-8"?>
<comments xmlns="http://schemas.openxmlformats.org/spreadsheetml/2006/main">
  <authors>
    <author>Livi</author>
  </authors>
  <commentList>
    <comment ref="A7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2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5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6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comments2.xml><?xml version="1.0" encoding="utf-8"?>
<comments xmlns="http://schemas.openxmlformats.org/spreadsheetml/2006/main">
  <authors>
    <author>Livi</author>
  </authors>
  <commentList>
    <comment ref="B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6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6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sharedStrings.xml><?xml version="1.0" encoding="utf-8"?>
<sst xmlns="http://schemas.openxmlformats.org/spreadsheetml/2006/main" count="1294" uniqueCount="788">
  <si>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</si>
  <si>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</si>
  <si>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</si>
  <si>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</si>
  <si>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</si>
  <si>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</si>
  <si>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</si>
  <si>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</si>
  <si>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</si>
  <si>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</si>
  <si>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</si>
  <si>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</si>
  <si>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</si>
  <si>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</si>
  <si>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</si>
  <si>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</si>
  <si>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</si>
  <si>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Az önkormányzat európai uniós forrásból megvalósuló programjainak, projektjeinek összes kiadása</t>
  </si>
  <si>
    <t>Az önkormányzat összes hozzájárulása európai uniós forrásból megvalósuló programokhoz, projektekhez</t>
  </si>
  <si>
    <t>Saját projekt esetén:</t>
  </si>
  <si>
    <t>1. Program, projekt megnevezése:</t>
  </si>
  <si>
    <t>1/a. Program, projekt összes kiadása</t>
  </si>
  <si>
    <t>1/ba. Saját forrás</t>
  </si>
  <si>
    <t>1/bc. Egyéb forrás</t>
  </si>
  <si>
    <t>1/b. Összes forrás</t>
  </si>
  <si>
    <t>1/bb. Európai uniós támogatás (hazai társfinsnszírozással)</t>
  </si>
  <si>
    <t>Hozzájárulás esetén:</t>
  </si>
  <si>
    <t>1/a. Az önkormányzat hozzájárulása</t>
  </si>
  <si>
    <t>Dologi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</si>
  <si>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</si>
  <si>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</si>
  <si>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</si>
  <si>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</si>
  <si>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Felvett, átvállalt hitel és annak tőketartozása</t>
  </si>
  <si>
    <t>Hitelviszonyt megtestesítő értékpapír</t>
  </si>
  <si>
    <t>Adott váltó</t>
  </si>
  <si>
    <t>Pénzügyi lizing</t>
  </si>
  <si>
    <t>Felvett, átvállalt kölcsön és annak tőketartozása</t>
  </si>
  <si>
    <t>Halaszott fizetés</t>
  </si>
  <si>
    <t>Személyi juttatások</t>
  </si>
  <si>
    <t xml:space="preserve">Saját bevételek  </t>
  </si>
  <si>
    <t>Saját bevétel  50%-a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</si>
  <si>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</si>
  <si>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</si>
  <si>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</si>
  <si>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</si>
  <si>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</si>
  <si>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</si>
  <si>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</si>
  <si>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</si>
  <si>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</si>
  <si>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</si>
  <si>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</si>
  <si>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</si>
  <si>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</si>
  <si>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Saját bevétel 50 %-ánál figyelmen kívül hagyható, tárgyévet terhelő fizetési kötelezettség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</si>
  <si>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</si>
  <si>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</si>
  <si>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</si>
  <si>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</si>
  <si>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</si>
  <si>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</si>
  <si>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</si>
  <si>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</si>
  <si>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</si>
  <si>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</si>
  <si>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</si>
  <si>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</si>
  <si>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</si>
  <si>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</si>
  <si>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</si>
  <si>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</si>
  <si>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</si>
  <si>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</si>
  <si>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</si>
  <si>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Összes elkötelezettség</t>
  </si>
  <si>
    <t>Tárgyévet megelőzően vállalt kötelezettségek</t>
  </si>
  <si>
    <t>Tárgyévben vállalt kötelezettségek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</si>
  <si>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</si>
  <si>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</si>
  <si>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</si>
  <si>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</si>
  <si>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</si>
  <si>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</si>
  <si>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</si>
  <si>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</si>
  <si>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</si>
  <si>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</si>
  <si>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</si>
  <si>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</si>
  <si>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</si>
  <si>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</si>
  <si>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</si>
  <si>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</si>
  <si>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</si>
  <si>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</si>
  <si>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</si>
  <si>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</si>
  <si>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Beruházások</t>
  </si>
  <si>
    <t>Felhalmozási célú finanszírozási kiadás</t>
  </si>
  <si>
    <t>Felhalmozási kiadások</t>
  </si>
  <si>
    <t xml:space="preserve">- Idegenforgalmi adóval kapcsolatos közvetett támogatások 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</si>
  <si>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</si>
  <si>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</si>
  <si>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</si>
  <si>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</si>
  <si>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</si>
  <si>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</si>
  <si>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</si>
  <si>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</si>
  <si>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</si>
  <si>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</si>
  <si>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</si>
  <si>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</si>
  <si>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</si>
  <si>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</si>
  <si>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</si>
  <si>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</si>
  <si>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</si>
  <si>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</si>
  <si>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</si>
  <si>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</si>
  <si>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</si>
  <si>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</si>
  <si>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</si>
  <si>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</si>
  <si>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</si>
  <si>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</si>
  <si>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</si>
  <si>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</si>
  <si>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</si>
  <si>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- központi költségvetési szerveknek</t>
  </si>
  <si>
    <t xml:space="preserve">   - Bursa Hungarica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</si>
  <si>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</si>
  <si>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</si>
  <si>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</si>
  <si>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</si>
  <si>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</si>
  <si>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</si>
  <si>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</si>
  <si>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</si>
  <si>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</si>
  <si>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háziorvosi ellátás</t>
  </si>
  <si>
    <t xml:space="preserve">   - védőnői ellátás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</si>
  <si>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</si>
  <si>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</si>
  <si>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</si>
  <si>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</si>
  <si>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</si>
  <si>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</si>
  <si>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</si>
  <si>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</si>
  <si>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</si>
  <si>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</si>
  <si>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</si>
  <si>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</si>
  <si>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</si>
  <si>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</si>
  <si>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</si>
  <si>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</si>
  <si>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</si>
  <si>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</si>
  <si>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</si>
  <si>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</si>
  <si>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</si>
  <si>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</si>
  <si>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</si>
  <si>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</si>
  <si>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</si>
  <si>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   - rendszeres gyermekvédelmi kedvezményben részesülők természetbeni támogatása</t>
  </si>
  <si>
    <t xml:space="preserve">      - kiegészítő gyermekvédelmi támogatás és pótléka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</si>
  <si>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</si>
  <si>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</si>
  <si>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</si>
  <si>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</si>
  <si>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</si>
  <si>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</si>
  <si>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</si>
  <si>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</si>
  <si>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</si>
  <si>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</si>
  <si>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</si>
  <si>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</si>
  <si>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</si>
  <si>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</si>
  <si>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</si>
  <si>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</si>
  <si>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</si>
  <si>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</si>
  <si>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</si>
  <si>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</si>
  <si>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</si>
  <si>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</si>
  <si>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</si>
  <si>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</si>
  <si>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</si>
  <si>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</si>
  <si>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</si>
  <si>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</si>
  <si>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</si>
  <si>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</si>
  <si>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</si>
  <si>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</si>
  <si>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</si>
  <si>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</si>
  <si>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</si>
  <si>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</si>
  <si>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</si>
  <si>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</si>
  <si>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</si>
  <si>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</si>
  <si>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</si>
  <si>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</si>
  <si>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</si>
  <si>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</si>
  <si>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</si>
  <si>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</si>
  <si>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</si>
  <si>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</si>
  <si>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</si>
  <si>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</si>
  <si>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</si>
  <si>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</si>
  <si>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</si>
  <si>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</si>
  <si>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</si>
  <si>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</si>
  <si>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</si>
  <si>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</si>
  <si>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</si>
  <si>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</si>
  <si>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</si>
  <si>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</si>
  <si>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</si>
  <si>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</si>
  <si>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</si>
  <si>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</si>
  <si>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</si>
  <si>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</si>
  <si>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</si>
  <si>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</si>
  <si>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</si>
  <si>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</si>
  <si>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</si>
  <si>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</si>
  <si>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</si>
  <si>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</si>
  <si>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</si>
  <si>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</si>
  <si>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</si>
  <si>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</si>
  <si>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</si>
  <si>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</si>
  <si>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</si>
  <si>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</si>
  <si>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</si>
  <si>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</si>
  <si>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</si>
  <si>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</si>
  <si>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</si>
  <si>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</si>
  <si>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</si>
  <si>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</si>
  <si>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</si>
  <si>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</si>
  <si>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</si>
  <si>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</si>
  <si>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</si>
  <si>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</si>
  <si>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</si>
  <si>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</si>
  <si>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E-útdíj miatti bevételkiesés ellentételezése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</si>
  <si>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</si>
  <si>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</si>
  <si>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</si>
  <si>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</si>
  <si>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</si>
  <si>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</si>
  <si>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</si>
  <si>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</si>
  <si>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</si>
  <si>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</si>
  <si>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</si>
  <si>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</si>
  <si>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</si>
  <si>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</si>
  <si>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</si>
  <si>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</si>
  <si>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</si>
  <si>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</si>
  <si>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</si>
  <si>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</si>
  <si>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</si>
  <si>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</si>
  <si>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</si>
  <si>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</si>
  <si>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</si>
  <si>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</si>
  <si>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</si>
  <si>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</si>
  <si>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</si>
  <si>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</si>
  <si>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</si>
  <si>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</si>
  <si>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</si>
  <si>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</si>
  <si>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</si>
  <si>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</si>
  <si>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</si>
  <si>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</si>
  <si>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</si>
  <si>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</si>
  <si>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- Talajterhelési díj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</si>
  <si>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</si>
  <si>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</si>
  <si>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</si>
  <si>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</si>
  <si>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</si>
  <si>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</si>
  <si>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</si>
  <si>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</si>
  <si>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</si>
  <si>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</si>
  <si>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</si>
  <si>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</si>
  <si>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</si>
  <si>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</si>
  <si>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</si>
  <si>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</si>
  <si>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</si>
  <si>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</si>
  <si>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</si>
  <si>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</si>
  <si>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</si>
  <si>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</si>
  <si>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</si>
  <si>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</si>
  <si>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</si>
  <si>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</si>
  <si>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</si>
  <si>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</si>
  <si>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</si>
  <si>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</si>
  <si>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</si>
  <si>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</si>
  <si>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</si>
  <si>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 xml:space="preserve">   - Egyéb költségvisszatérítés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</si>
  <si>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</si>
  <si>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</si>
  <si>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</si>
  <si>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</si>
  <si>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</si>
  <si>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</si>
  <si>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</si>
  <si>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</si>
  <si>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</si>
  <si>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</si>
  <si>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</si>
  <si>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</si>
  <si>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</si>
  <si>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</si>
  <si>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</si>
  <si>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</si>
  <si>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</si>
  <si>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2017.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</si>
  <si>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</si>
  <si>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</si>
  <si>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</si>
  <si>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</si>
  <si>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</si>
  <si>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</si>
  <si>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t>ÉS KEZESSÉGVÁLLALÁSOKBÓL FENNÁLLÓ KÖTELEZETTSÉGEI</t>
  </si>
  <si>
    <t xml:space="preserve">SAJÁT BEVÉTELEI, TOVÁBBÁ ADÓSSÁGOT KELETKEZTETŐ ÜGYLETEKBŐL </t>
  </si>
  <si>
    <t>Végleges</t>
  </si>
  <si>
    <t>Képviselő-testület felkéri a polgármestert, hogy kísérje figyelemmel a kötelezettségvállalások teljesítését és erről adjon tájékoztatást a képviselő-testület részére.</t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</si>
  <si>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</si>
  <si>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</si>
  <si>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</si>
  <si>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</si>
  <si>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</si>
  <si>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</si>
  <si>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</si>
  <si>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Helyi adó és települési adó</t>
  </si>
  <si>
    <t>Naptári éven belül lejáró futamidejű adósságot keletkeztető ügylet</t>
  </si>
  <si>
    <t>2018.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</si>
  <si>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</si>
  <si>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</si>
  <si>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</si>
  <si>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</si>
  <si>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</si>
  <si>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</si>
  <si>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</si>
  <si>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</si>
  <si>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</si>
  <si>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</si>
  <si>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</si>
  <si>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</si>
  <si>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</si>
  <si>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</si>
  <si>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</si>
  <si>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</si>
  <si>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</si>
  <si>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</si>
  <si>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</si>
  <si>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</si>
  <si>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</si>
  <si>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</si>
  <si>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</si>
  <si>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</si>
  <si>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</si>
  <si>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</si>
  <si>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K5023. Egyéb elvonások, befizetések</t>
  </si>
  <si>
    <t>K5022. A helyi önkormányzatok törvényi előíráson alapuló befizetései</t>
  </si>
  <si>
    <t>K5021. A helyi önkormányzatok előző évi elszámolásából származó kiadások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</si>
  <si>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</si>
  <si>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</si>
  <si>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</si>
  <si>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</si>
  <si>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</si>
  <si>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</si>
  <si>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</si>
  <si>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</si>
  <si>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</si>
  <si>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</si>
  <si>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</si>
  <si>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</si>
  <si>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</si>
  <si>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</si>
  <si>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</si>
  <si>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</si>
  <si>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</si>
  <si>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>- Sírhely</t>
  </si>
  <si>
    <t xml:space="preserve"> - lakosságnak visszatérítendő kölcsön</t>
  </si>
  <si>
    <t xml:space="preserve"> - Polgárőrség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</si>
  <si>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</si>
  <si>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</si>
  <si>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</si>
  <si>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>A költségvetési hiány belső finanszírozására szolgáló finanszírozási bevételek</t>
  </si>
  <si>
    <r>
      <t>KIADÁSAI</t>
    </r>
    <r>
      <rPr>
        <i/>
        <sz val="12"/>
        <rFont val="Times New Roman"/>
        <family val="1"/>
      </rPr>
      <t xml:space="preserve"> (adatok Ft-ban)</t>
    </r>
  </si>
  <si>
    <r>
      <t>EGYES MŰKÖDÉSI KIADÁSAI</t>
    </r>
    <r>
      <rPr>
        <i/>
        <sz val="12"/>
        <color indexed="8"/>
        <rFont val="Times New Roman"/>
        <family val="1"/>
      </rPr>
      <t xml:space="preserve"> (adatok Ft-ban)</t>
    </r>
  </si>
  <si>
    <t>045161 Kerékpárutak üzemeltetése, fenntartása</t>
  </si>
  <si>
    <t xml:space="preserve">        -  óvodába járási támogatás (természetbeni)</t>
  </si>
  <si>
    <t xml:space="preserve">        -  óvodába járási támogatás (pénzbeli)</t>
  </si>
  <si>
    <t xml:space="preserve">   - óvodai hozzájárulás 2015.</t>
  </si>
  <si>
    <t xml:space="preserve">   - óvodai hozzájárulás 2016.</t>
  </si>
  <si>
    <t xml:space="preserve">   - iskolai étkeztetéshez hozzájárulás 2015.</t>
  </si>
  <si>
    <t xml:space="preserve">   - iskolai étkeztetéshez hozzájárulás 2016.</t>
  </si>
  <si>
    <t xml:space="preserve">   - falugondnok 2015.</t>
  </si>
  <si>
    <t xml:space="preserve">   - falugondnok 2016.</t>
  </si>
  <si>
    <t xml:space="preserve">   - településüzemeltetési feladatok ellátása 2015.</t>
  </si>
  <si>
    <t xml:space="preserve">   - településüzemeltetési feladatok ellátása 2016.</t>
  </si>
  <si>
    <t xml:space="preserve"> - TEKE Kub</t>
  </si>
  <si>
    <t xml:space="preserve"> - Nem nevesített civil szervezetek</t>
  </si>
  <si>
    <r>
      <t>FELHALMOZÁSI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</si>
  <si>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 - fejezettől</t>
  </si>
  <si>
    <t>B408. Kamatbevételek és más nyereségjellegű bevételek</t>
  </si>
  <si>
    <t>- Befektetett pénzügyi eszközökből származó bevételek</t>
  </si>
  <si>
    <t>- Egyéb kapott (járó) kamatok és kamatjellegű bevételek</t>
  </si>
  <si>
    <t xml:space="preserve">- Részesedésekből származó pénzügyi műveletek bevételei </t>
  </si>
  <si>
    <t>- Más egyéb pénzügyi műveletek bevételei</t>
  </si>
  <si>
    <t>- Iparűzési adó korrekció</t>
  </si>
  <si>
    <t>- Települési önkormányzatok szociális feladatainak egyéb támogatása</t>
  </si>
  <si>
    <t>- Szociális célú tüzifa</t>
  </si>
  <si>
    <t>104037 Intézményen kívüli gyermekétkeztetés</t>
  </si>
  <si>
    <t xml:space="preserve">   - Adósságkonszolidációban részt nem vett önkormányzatok felhalmozási támogatása</t>
  </si>
  <si>
    <t>- Központi költségvetési szervtől</t>
  </si>
  <si>
    <r>
      <t xml:space="preserve">EURÓPAI UNIÓS TÁMOGATÁSSAL MEGVALÓSÍTOTT PROGRAMOK, PROJEKTEK </t>
    </r>
    <r>
      <rPr>
        <i/>
        <sz val="12"/>
        <color indexed="8"/>
        <rFont val="Times New Roman"/>
        <family val="1"/>
      </rPr>
      <t>(adatok Ft-ban)</t>
    </r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</si>
  <si>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</si>
  <si>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t>2019.</t>
  </si>
  <si>
    <t xml:space="preserve"> - Ivóvízhálózat felújítása</t>
  </si>
  <si>
    <t>081061 Szabadidős park, fürdő és strandszolgáltatás</t>
  </si>
  <si>
    <t xml:space="preserve"> - lakosságtól visszatérítendő kölcsön</t>
  </si>
  <si>
    <t>adatok Ft-ban</t>
  </si>
  <si>
    <t>041233 Hosszabb időtartamú közfoglalkoztatás</t>
  </si>
  <si>
    <t>041236 Országos közfoglalkoztatási program</t>
  </si>
  <si>
    <t xml:space="preserve">    - Erzsébet utalvány</t>
  </si>
  <si>
    <t xml:space="preserve">    - Előző évi költségvetési támogatás visszatérülés</t>
  </si>
  <si>
    <t>- A 2015. évről áthúzódó bérkompenzáció támogatása</t>
  </si>
  <si>
    <t xml:space="preserve">        -  lakáshoz jutást segítő települési támogatás (pénzbeli)</t>
  </si>
  <si>
    <t xml:space="preserve">   - szünidei gyermekétkeztetés</t>
  </si>
  <si>
    <t>- Szünidei gyermekétkeztetés</t>
  </si>
  <si>
    <t xml:space="preserve">- </t>
  </si>
  <si>
    <t>- Egyéb helyiség bérbeadása</t>
  </si>
  <si>
    <t>- Egyéb helyiség bérbeadása hátralék</t>
  </si>
  <si>
    <t>- Földbérlet</t>
  </si>
  <si>
    <t xml:space="preserve"> - lakosságtól visszatérítendő lakásfelújítási kölcsön</t>
  </si>
  <si>
    <t xml:space="preserve">   - Munkaerőpiaci Alap (közfoglalkoztatás) </t>
  </si>
  <si>
    <t>- Boltbérlet</t>
  </si>
  <si>
    <r>
      <t xml:space="preserve">BEVÉTELEI </t>
    </r>
    <r>
      <rPr>
        <i/>
        <sz val="12"/>
        <rFont val="Times New Roman"/>
        <family val="1"/>
      </rPr>
      <t>(adatok Ft-ban)</t>
    </r>
  </si>
  <si>
    <t xml:space="preserve"> személyhez nem köthető reprezentáció</t>
  </si>
  <si>
    <t xml:space="preserve"> - Falusi bemutató porta kialakítása tervezési díj</t>
  </si>
  <si>
    <t xml:space="preserve"> - Falusi bemutató porta kialakítása kivitelezés</t>
  </si>
  <si>
    <t xml:space="preserve"> - Kápolna felújítása tervezési díj</t>
  </si>
  <si>
    <t xml:space="preserve"> - Kápolna felújítása kivitelezés</t>
  </si>
  <si>
    <t>- Ingatlan vásárlása</t>
  </si>
  <si>
    <t>011130 Önkormányzatok és önkormányzati hivatalok jogalkotó és általános igazgatási tevékenysége Képviselői t. díj</t>
  </si>
  <si>
    <t xml:space="preserve">  reprezentáció</t>
  </si>
  <si>
    <t>045160 Közutak, hidak, alagutak üz. Fennt.2014.09.13-i árvíz közbesz.</t>
  </si>
  <si>
    <t>082070 Történelmi hely, építmény, egyéb látványosság működtetése és megóvása</t>
  </si>
  <si>
    <t>107055 Falugondnoki, tanyagondnoki szolgáltatás</t>
  </si>
  <si>
    <t xml:space="preserve">Norvég Alap támogatás </t>
  </si>
  <si>
    <t xml:space="preserve">GOSZTOLA KÖZSÉG ÖNKORMÁNYZATA </t>
  </si>
  <si>
    <r>
      <t xml:space="preserve">GOSZTOLA KÖZSÉG ÖNKORMÁNYZATA TÖBBÉVES KIHATÁSSAL JÁRÓ FELADATAI </t>
    </r>
    <r>
      <rPr>
        <i/>
        <sz val="12"/>
        <color indexed="8"/>
        <rFont val="Times New Roman"/>
        <family val="1"/>
      </rPr>
      <t>(adatok Ft-ban)</t>
    </r>
  </si>
  <si>
    <t>GOSZTOLA KÖZSÉG ÖNKORMÁNYZATA ÁLTAL VAGY HOZZÁJÁRULÁSÁVAL</t>
  </si>
  <si>
    <t>- fejezeti kezelésű előirányzatoktól EU-s programok és azok hazai társfinanszírozása</t>
  </si>
  <si>
    <r>
      <rPr>
        <b/>
        <sz val="9"/>
        <rFont val="Times New Roman"/>
        <family val="1"/>
      </rPr>
      <t xml:space="preserve">Felelős:  </t>
    </r>
    <r>
      <rPr>
        <sz val="9"/>
        <rFont val="Times New Roman"/>
        <family val="1"/>
      </rPr>
      <t>Balogh Ferenc polgármester</t>
    </r>
  </si>
  <si>
    <t>(: Balogh Ferenc :)</t>
  </si>
  <si>
    <t xml:space="preserve"> - Vis maior támogatásra</t>
  </si>
  <si>
    <t xml:space="preserve"> - Útfelújítás vis maior 7. hrsz-ú út </t>
  </si>
  <si>
    <t>Likvid hitel</t>
  </si>
  <si>
    <t xml:space="preserve"> - utánfutó beszerzés</t>
  </si>
  <si>
    <t xml:space="preserve"> - Mentőszolgálat Alapítvány</t>
  </si>
  <si>
    <t xml:space="preserve"> - Medicopter Alapítvány</t>
  </si>
  <si>
    <t xml:space="preserve">   - Dr. Hetés Ferenc Rendelőintézet</t>
  </si>
  <si>
    <t xml:space="preserve"> - Vízmű Zrt vízdíj támogatás</t>
  </si>
  <si>
    <t xml:space="preserve">   - X. Parasztolimpia támog. </t>
  </si>
  <si>
    <t xml:space="preserve">   - fogorvosi hozzájárulás 2017.</t>
  </si>
  <si>
    <t xml:space="preserve">   - háziorvosi hozzájárulás 2017.</t>
  </si>
  <si>
    <t xml:space="preserve">   - védőnői hozzájárulás 2017.</t>
  </si>
  <si>
    <t xml:space="preserve">   - falugondnok 2017.</t>
  </si>
  <si>
    <t xml:space="preserve">  -Szent György energiapark és Bakancsos út kialakítása </t>
  </si>
  <si>
    <t>2020.</t>
  </si>
  <si>
    <t>- Közös Önkormányzati Hivatal felhalmozási kiadásaihoz átadás önkormányzatnak</t>
  </si>
  <si>
    <t>(: Balláné Kulcsár Mária :)</t>
  </si>
  <si>
    <t>jegyző</t>
  </si>
  <si>
    <r>
      <t>A KÖLTSÉGVETÉSI ÉVET KÖVETŐ HÁROM ÉVRE</t>
    </r>
    <r>
      <rPr>
        <i/>
        <sz val="12"/>
        <rFont val="Times New Roman"/>
        <family val="1"/>
      </rPr>
      <t xml:space="preserve"> (adatok Ft-ban)</t>
    </r>
  </si>
  <si>
    <t>2017. évi határozat</t>
  </si>
  <si>
    <t>2017. évi rendelet</t>
  </si>
  <si>
    <t xml:space="preserve"> - Polgármesteri illetmény támogatása</t>
  </si>
  <si>
    <t xml:space="preserve">   - konyha müköd.étkeztetéshez hozzájárulás 2018.</t>
  </si>
  <si>
    <t>GOSZTOLA KÖZSÉG ÖNKORMÁNYZATA 2018. ÉVI KÖLTSÉGVETÉSÉNEK</t>
  </si>
  <si>
    <t xml:space="preserve"> - Fő út felújítás</t>
  </si>
  <si>
    <t xml:space="preserve"> - Út vis maior015, 013 hrsz-ú</t>
  </si>
  <si>
    <t xml:space="preserve"> - Vis maior támogatás 015, 13 út</t>
  </si>
  <si>
    <t xml:space="preserve">  - Önk.feladatell.sz.fejlesztés támogatása Fő út felúj.</t>
  </si>
  <si>
    <t>2021.</t>
  </si>
  <si>
    <t xml:space="preserve">2018. ÉVI SAJÁT BEVÉTELEI, TOVÁBBÁ ADÓSSÁGOT KELETKEZTETŐ </t>
  </si>
  <si>
    <r>
      <t>GOSZTOLA KÖZSÉG ÖNKORMÁNYZATA 2018.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</si>
  <si>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 - Kistérségi Társulás Központi ügyelet gépkocsi vásárláshoz</t>
  </si>
  <si>
    <r>
      <t>Gosztola Község Önkormányzata Képviselő-testülete</t>
    </r>
    <r>
      <rPr>
        <sz val="10"/>
        <color indexed="8"/>
        <rFont val="Times New Roman"/>
        <family val="1"/>
      </rPr>
      <t xml:space="preserve"> az önkormányzat saját bevételeinek és az adósságot keletkeztető ügyleteiből eredő fizetési kötelezettségeinek a 2018. költségvetési évet követő három évre várható összegét az alábbiak szerint állapítja meg: </t>
    </r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</si>
  <si>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2018. december 31.</t>
    </r>
  </si>
  <si>
    <t xml:space="preserve">  - Kápolna felújítás (Leader)</t>
  </si>
  <si>
    <t>Gosztola Község Önkormányzata Képviselő-testületének 12/2018.(III.6.) határozata az önkormányzat saját bevételeinek és adósságot keletkeztető ügyleteiből eredő fizetési kötelezettségeinek a költségvetési évet követő három évre várható összegének megállapításáról</t>
  </si>
  <si>
    <t>2018. évi határozat</t>
  </si>
  <si>
    <t>2018. évi rendelet</t>
  </si>
  <si>
    <t>2018. terv</t>
  </si>
  <si>
    <t xml:space="preserve">2016. Tény </t>
  </si>
  <si>
    <t>GOSZTOLA KÖZSÉG ÖNKORMÁNYZATA 2016-2018. ÉVI MŰKÖDÉSI ÉS FELHALMOZÁSI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</si>
  <si>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 Ft-ban)</t>
    </r>
  </si>
  <si>
    <r>
      <t xml:space="preserve">Gosztola Község Önkormányzata 2018. évi közvetett támogatásai </t>
    </r>
    <r>
      <rPr>
        <i/>
        <sz val="12"/>
        <rFont val="Times New Roman"/>
        <family val="1"/>
      </rPr>
      <t>(adatok Ft-ban)</t>
    </r>
  </si>
  <si>
    <t>- szociális étkeztetés előző évi pótlólagos támogatás</t>
  </si>
  <si>
    <t>- 060 hrsz-ú út megvásárlása</t>
  </si>
  <si>
    <t>O</t>
  </si>
  <si>
    <t>P</t>
  </si>
  <si>
    <t>Q</t>
  </si>
  <si>
    <t>R</t>
  </si>
  <si>
    <t xml:space="preserve">     - ZALAVÍZ ZRT-től 2017. évi fel nem használt vízdíjtámog. </t>
  </si>
  <si>
    <t xml:space="preserve">   - Zala Megyei Önkormányzattól falunapi rendezvényre</t>
  </si>
  <si>
    <t>S</t>
  </si>
  <si>
    <t>T</t>
  </si>
  <si>
    <t>U</t>
  </si>
  <si>
    <t>V</t>
  </si>
  <si>
    <t>W</t>
  </si>
  <si>
    <t>X</t>
  </si>
  <si>
    <t>Y</t>
  </si>
  <si>
    <t>Z</t>
  </si>
  <si>
    <t>051030 Nem veszélyes (települési) hulladék vegyes (ömlesztett) begyűjtése, szállítása, átrakása</t>
  </si>
  <si>
    <t>Mód. 12.31.</t>
  </si>
  <si>
    <t>Tény 12.31.</t>
  </si>
  <si>
    <t xml:space="preserve">     - ZALAERDŐ ZRT-től falunapi rendezvényre</t>
  </si>
  <si>
    <t xml:space="preserve">   - kerekítési különb.</t>
  </si>
  <si>
    <t>- Téli rezsicsökk.korábban nem részesült házt.tám.</t>
  </si>
  <si>
    <t xml:space="preserve"> - kerámia edénykészlet</t>
  </si>
  <si>
    <t>107060 Egyéb szociális pénzb.és term.ellátások,támogatások</t>
  </si>
  <si>
    <t xml:space="preserve"> - Külsősárdnak megye zászlóhoz átadás</t>
  </si>
  <si>
    <t>2017. tény</t>
  </si>
  <si>
    <r>
      <t xml:space="preserve">2018. ÉVI MARADVÁNYKIMUTATÁSA </t>
    </r>
    <r>
      <rPr>
        <i/>
        <sz val="12"/>
        <rFont val="Times New Roman"/>
        <family val="1"/>
      </rPr>
      <t xml:space="preserve"> (adatok Ft-ban)</t>
    </r>
  </si>
  <si>
    <t>Összeg</t>
  </si>
  <si>
    <t>Alaptevékenység költségvetési bevételei</t>
  </si>
  <si>
    <t>Alaptevékenység költségvetési kiadásai</t>
  </si>
  <si>
    <t>I.Alaptevékenység költségvetési egyenlege</t>
  </si>
  <si>
    <t>Alaptevékenység finanszírozási bevételei</t>
  </si>
  <si>
    <t>Alaptevékenység finanszírozási kiadásai</t>
  </si>
  <si>
    <t>II. Alaptevékenység finanszírozási egyenlege</t>
  </si>
  <si>
    <t xml:space="preserve">A) Alaptevékenység maradványa </t>
  </si>
  <si>
    <t>Vállalkozási tevékenység költségvetési bevételei</t>
  </si>
  <si>
    <t>Vállalkozási tevékenység költségvetési kiadásai</t>
  </si>
  <si>
    <t>III. Vállalkozási tevékenység költségvetési egyenlege</t>
  </si>
  <si>
    <t>Vállalkozási tevékenységfinanszírozási bevételei</t>
  </si>
  <si>
    <t>Vállalkozási tevékenység finanszírozási kiadásai</t>
  </si>
  <si>
    <t>IV. Vállalkozási tevékenység finanszírozási egyenlege</t>
  </si>
  <si>
    <t>B.) Vállalkozási tevékenység maradványa</t>
  </si>
  <si>
    <t>C.) Összes maradvány</t>
  </si>
  <si>
    <t>D.) Alaptevékenység kötelezettségvállalással terhelt maradványa</t>
  </si>
  <si>
    <t>E.) Alaptevékenység szabad maradványa</t>
  </si>
  <si>
    <t>F.) Vállalkozási tevékenységet terhelő befizetési kötelezettség</t>
  </si>
  <si>
    <t>G.) Vállalkozási tevékenység felhasználható maradványa</t>
  </si>
  <si>
    <t>Nyitó pénzkészlet</t>
  </si>
  <si>
    <t>Sajátos elszámolások</t>
  </si>
  <si>
    <t>GOSZTOLA KÖZSÉG ÖNKORMÁNYZATA</t>
  </si>
  <si>
    <t>GOSZTOLA KÖZSÉG ÖNKORMÁNYZATA 2018. ÉVI PÉNZESZKÖZ VÁLTOZÁSÁNAK BEMUTATÁSA   (adatok Ft-ban)</t>
  </si>
  <si>
    <r>
      <t>RÉSZESEDÉSEINEK 2018. ÉVI ALAKULÁSA</t>
    </r>
    <r>
      <rPr>
        <i/>
        <sz val="12"/>
        <color indexed="8"/>
        <rFont val="Times New Roman"/>
        <family val="1"/>
      </rPr>
      <t xml:space="preserve">  (adatok Ft-ban)</t>
    </r>
  </si>
  <si>
    <t>2018. évi változás</t>
  </si>
  <si>
    <t>Zalavíz ZRT. törzsrészvény</t>
  </si>
  <si>
    <t>2017.12.31-i állomány</t>
  </si>
  <si>
    <t>2018.12.31-i állomány</t>
  </si>
  <si>
    <t>Összes részesedés</t>
  </si>
  <si>
    <r>
      <t>2018. DECEMBER 31-I KÖNYVVITELI MÉRLEGÉNEK FŐBB ADATAI</t>
    </r>
    <r>
      <rPr>
        <i/>
        <sz val="12"/>
        <color indexed="8"/>
        <rFont val="Times New Roman"/>
        <family val="1"/>
      </rPr>
      <t xml:space="preserve">  (adatok Ft-ban)</t>
    </r>
  </si>
  <si>
    <t>ESZKÖZÖK</t>
  </si>
  <si>
    <t>A/I/1.) Vagyoni értékű jogok</t>
  </si>
  <si>
    <t>A/I/2.) Szellemi termékek</t>
  </si>
  <si>
    <t>A/I.) Immateriális javak</t>
  </si>
  <si>
    <t>A/II/1.) Ingatlanok és kapcsolódó vagyoni értékű jogok</t>
  </si>
  <si>
    <t>A/II/2.) Gépek, berendezések, felszerelések, járművek</t>
  </si>
  <si>
    <t>A/II/4.) Beruházások, felújítások</t>
  </si>
  <si>
    <t>A/II.) Tárgyi eszközök</t>
  </si>
  <si>
    <t>A/III/1.) Tartós részesedések</t>
  </si>
  <si>
    <t>A/III/2.) Tartós hitelviszonyt megtestesítő értékpapírok</t>
  </si>
  <si>
    <t>A/III.) Befektetett pénzügyi eszközök</t>
  </si>
  <si>
    <t>A/IV.) Koncesszióba, vagyonkezelésbe adott eszközök</t>
  </si>
  <si>
    <t>A) Nemzeti vagyonba tartozó befektetett eszközök</t>
  </si>
  <si>
    <t>B/I.) Készletek</t>
  </si>
  <si>
    <t>B/II/1.) Nem tartós részesedések</t>
  </si>
  <si>
    <t>B/II/2.) Forgatási célú hitelviszonyt megtestesítő értékpapírok</t>
  </si>
  <si>
    <t>B/II.) Értékpapírok</t>
  </si>
  <si>
    <t>B) Nemzeti vagyonba tartozó forgóeszközök</t>
  </si>
  <si>
    <t>C/I.) Lekötött bankbetétek</t>
  </si>
  <si>
    <t>C/II.) Pénztárak, csekkek, betétkönyvek</t>
  </si>
  <si>
    <t>C/III.) Forintszámlák</t>
  </si>
  <si>
    <t>C/IV.) Devizaszámlák</t>
  </si>
  <si>
    <t>C) Pénzeszközök</t>
  </si>
  <si>
    <t>D/I.) Költségvetési évben esedékes követelések</t>
  </si>
  <si>
    <t>D/II.) Költségvetési évet követően esedékes követelések</t>
  </si>
  <si>
    <t>D/III.) Követelés jellegű sajátos elszámolások</t>
  </si>
  <si>
    <t>D) Követelések</t>
  </si>
  <si>
    <t>E) Egyéb sajátos eszközoldali elszámolások</t>
  </si>
  <si>
    <t>F) Aktív időbeli elhatárolások</t>
  </si>
  <si>
    <t>ESZKÖZÖK összesen</t>
  </si>
  <si>
    <t>FORRÁSOK</t>
  </si>
  <si>
    <t>G) Saját tőke</t>
  </si>
  <si>
    <t>H/I.) Költségvetési évben esedékes kötelezettségek</t>
  </si>
  <si>
    <t>H/II.) Költségvetési évet követően esedékes kötelezettségek</t>
  </si>
  <si>
    <t>H/III.) Kötelezettség jellegű sajátos elszámolások</t>
  </si>
  <si>
    <t>H) Kötelezettségek</t>
  </si>
  <si>
    <t>I) Kincstári számlavezetéssel kapcsolatos elszámolások</t>
  </si>
  <si>
    <t>J) Passzív időbeli elhatárolások</t>
  </si>
  <si>
    <t>FORRÁSOK összesen</t>
  </si>
  <si>
    <t>Tényleges támogatás</t>
  </si>
  <si>
    <t>1.1. KIMUTATÁS GOSZTOLA ÖNKORMÁNYZAT TÁRGYI ESZKÖZEIRŐL</t>
  </si>
  <si>
    <r>
      <t>2018. DECEMBER 31.</t>
    </r>
    <r>
      <rPr>
        <b/>
        <i/>
        <sz val="12"/>
        <rFont val="Times New Roman CE"/>
        <family val="1"/>
      </rPr>
      <t xml:space="preserve"> - </t>
    </r>
    <r>
      <rPr>
        <i/>
        <sz val="12"/>
        <rFont val="Times New Roman CE"/>
        <family val="0"/>
      </rPr>
      <t>(adatok Ft-ban)</t>
    </r>
  </si>
  <si>
    <t>Forgalomképtelen</t>
  </si>
  <si>
    <t>Nemzetgazdasági szempontból kiemelt jelentőségű</t>
  </si>
  <si>
    <t>Korlátozottan forgalomképes</t>
  </si>
  <si>
    <t>Forgalomképes</t>
  </si>
  <si>
    <t>Bruttó érték</t>
  </si>
  <si>
    <t>Écs</t>
  </si>
  <si>
    <t>Nettó érték</t>
  </si>
  <si>
    <t>Beépített építési telek</t>
  </si>
  <si>
    <t>Szabad építési telek</t>
  </si>
  <si>
    <t>Belterületi kert</t>
  </si>
  <si>
    <t>Külterületi termőföld</t>
  </si>
  <si>
    <t>Út, árok</t>
  </si>
  <si>
    <t>Közterület, temető</t>
  </si>
  <si>
    <t>Egyéb földterületek</t>
  </si>
  <si>
    <t>Földterületek összesen:</t>
  </si>
  <si>
    <t>Épületek</t>
  </si>
  <si>
    <t>Építmények</t>
  </si>
  <si>
    <t>Ingatlanok összesen:</t>
  </si>
  <si>
    <t>Informatikai, irányítástech gépek</t>
  </si>
  <si>
    <t>0-ra írt informatikai gép</t>
  </si>
  <si>
    <t>Egyéb gép berendezés</t>
  </si>
  <si>
    <t xml:space="preserve">0-ra leirt gép berendezés </t>
  </si>
  <si>
    <t>Gép berendezés összesen:</t>
  </si>
  <si>
    <t>Jármű</t>
  </si>
  <si>
    <t>Jármű 0-ra írt</t>
  </si>
  <si>
    <t>Jármű összesen:</t>
  </si>
  <si>
    <t>Vagyonkezelésbe adott eszközök</t>
  </si>
  <si>
    <t>Ingatlanok</t>
  </si>
  <si>
    <t>Gépek, berendezések, felsz, járművek</t>
  </si>
  <si>
    <t>Vagyonkezelésre átad összesen:</t>
  </si>
  <si>
    <t>Tárgyi eszközök összesen:</t>
  </si>
  <si>
    <t>AHT belül vagyonkezelésbe adott az önkormányzat mérlegében nem szereplő tárgyi eszközök:</t>
  </si>
  <si>
    <t xml:space="preserve">Mérlegben nem szereplő tételek összesen: </t>
  </si>
  <si>
    <t>1.2. KIMUTATÁS GOSZTOLA ÖNKORMÁNYZAT</t>
  </si>
  <si>
    <t>200.000 FT ÉRTÉKET MEGHALADÓ GÉPEIRŐL, BERENDEZÉSEIRŐL</t>
  </si>
  <si>
    <t>Értékcsökkenés</t>
  </si>
  <si>
    <t>Gép berendezés</t>
  </si>
  <si>
    <t>PLC vezérlő</t>
  </si>
  <si>
    <t>Villamos kapcsolószekrény</t>
  </si>
  <si>
    <t>Tech. Vezetékek és szere</t>
  </si>
  <si>
    <t>GÉP,BEREND. ÖSSZESEN:</t>
  </si>
  <si>
    <t xml:space="preserve">0-ra leirt gép, berendezés </t>
  </si>
  <si>
    <t>FS 400 aljnövénytisztító</t>
  </si>
  <si>
    <t>ÖSSZESEN:</t>
  </si>
  <si>
    <t>1.3. KIMUTATÁS GOSZTOLA ÖNKORMÁNYZAT</t>
  </si>
  <si>
    <t>FOLYAMATBAN LÉVŐ BERUHÁZÁSAIRÓL</t>
  </si>
  <si>
    <t>Beruházás megnevezése</t>
  </si>
  <si>
    <t>Beruházás összege</t>
  </si>
  <si>
    <t>015 hrsz ingatlan telekátalakítása</t>
  </si>
  <si>
    <t>61. hrsz. Falusi bemutatóporta</t>
  </si>
  <si>
    <t>3 hrsz. Temető kápolna felújítása</t>
  </si>
  <si>
    <t>Beruházás összesen:</t>
  </si>
  <si>
    <t xml:space="preserve">KÜLÖN JOGSZABÁLY ALAPJÁN ÉRTÉK NÉLKÜL NYILVÁNTARTOTT ESZKÖZÖK </t>
  </si>
  <si>
    <t xml:space="preserve">(a szakmai nyilvántartásokban szereplő képzőművészeti alkotások, </t>
  </si>
  <si>
    <t>régészeti leletek, kép- és hangarchívumok, gyűjtemények, kulturális javak) ÁLLOMÁNYA</t>
  </si>
  <si>
    <t>Műemléki védettség alatt álló ingatlan:</t>
  </si>
  <si>
    <t>Törzsszám:</t>
  </si>
  <si>
    <t>8732</t>
  </si>
  <si>
    <t>Név:</t>
  </si>
  <si>
    <t>Temető-kápolna</t>
  </si>
  <si>
    <t>Cím, hrsz.:</t>
  </si>
  <si>
    <t>Gosztola, 3 hrsz.</t>
  </si>
  <si>
    <t>Jegyzék adatai:</t>
  </si>
  <si>
    <t>Temető-kápolna, román kori, 13. sz.  vége</t>
  </si>
  <si>
    <r>
      <t xml:space="preserve">2. GOSZTOLA ÖNKORMÁNYZAT TÁRGYI ESZKÖZEINEK ALAKULÁSA 2018. ÉVBEN - </t>
    </r>
    <r>
      <rPr>
        <i/>
        <sz val="12"/>
        <rFont val="Times New Roman CE"/>
        <family val="0"/>
      </rPr>
      <t>(adatok Ft-ban)</t>
    </r>
  </si>
  <si>
    <t>1.</t>
  </si>
  <si>
    <t>Immateriális
javak</t>
  </si>
  <si>
    <t>Ingatlanok és kapcs vagyon ért jogok</t>
  </si>
  <si>
    <t>Gépek berend, felszerelések, járművek</t>
  </si>
  <si>
    <t>Beruházások és felújítások</t>
  </si>
  <si>
    <t>Koncesszióba, vagyonkezelésbe adott eszközök</t>
  </si>
  <si>
    <t>Mindösszesen</t>
  </si>
  <si>
    <t>2.</t>
  </si>
  <si>
    <t>Tárgyévi nyító állomány</t>
  </si>
  <si>
    <t>3.</t>
  </si>
  <si>
    <t>Immateriális javak beszerzése, nem aktívált beruházás</t>
  </si>
  <si>
    <t>4.</t>
  </si>
  <si>
    <t>Nem aktívált felújítás</t>
  </si>
  <si>
    <t>5.</t>
  </si>
  <si>
    <t>060 hrsz kivett út vásárlás</t>
  </si>
  <si>
    <t>6.</t>
  </si>
  <si>
    <t>49/1 Fő út felújítás</t>
  </si>
  <si>
    <t>7.</t>
  </si>
  <si>
    <t>015 Hrsz út felújítás</t>
  </si>
  <si>
    <t>8.</t>
  </si>
  <si>
    <t>013 hrsz út felújítás</t>
  </si>
  <si>
    <t>9.</t>
  </si>
  <si>
    <t>kerámia edénykészlet</t>
  </si>
  <si>
    <t>10.</t>
  </si>
  <si>
    <t>Beruházásokból, felújításokból aktívált érték</t>
  </si>
  <si>
    <t>11.</t>
  </si>
  <si>
    <t>Térítésmentes átvétel</t>
  </si>
  <si>
    <t>12.</t>
  </si>
  <si>
    <t>Alapításkori átvétel, vagyonkez vétel miatti átv, vagyonkez jog vvét</t>
  </si>
  <si>
    <t>13.</t>
  </si>
  <si>
    <t>0-ra iródás</t>
  </si>
  <si>
    <t>14.</t>
  </si>
  <si>
    <t>Egyéb növekedés</t>
  </si>
  <si>
    <t>15.</t>
  </si>
  <si>
    <t>Összes növekedés</t>
  </si>
  <si>
    <t>16.</t>
  </si>
  <si>
    <t>Értékesítés</t>
  </si>
  <si>
    <t>17.</t>
  </si>
  <si>
    <t>Aljnövényzet tisztító</t>
  </si>
  <si>
    <t>18.</t>
  </si>
  <si>
    <t>Hiány, selejtezés, megsemmisülés</t>
  </si>
  <si>
    <t>19.</t>
  </si>
  <si>
    <t>Térítésmentes átadás</t>
  </si>
  <si>
    <t>20.</t>
  </si>
  <si>
    <t>Ktgv szerv társ alapításkori átadás, vagyonkez adás miatti átadás, vagyonkez jog visszaadása</t>
  </si>
  <si>
    <t>21.</t>
  </si>
  <si>
    <t>aktiválás miatti csökkenés</t>
  </si>
  <si>
    <t>22.</t>
  </si>
  <si>
    <t>Aktív állomány csökkenés leiródás miatt</t>
  </si>
  <si>
    <t>23.</t>
  </si>
  <si>
    <t>Egyéb csökkenés</t>
  </si>
  <si>
    <t>24.</t>
  </si>
  <si>
    <t>Összes csökkenés</t>
  </si>
  <si>
    <t>25.</t>
  </si>
  <si>
    <t>Bruttó érték összesen:</t>
  </si>
  <si>
    <t>26.</t>
  </si>
  <si>
    <t>értékcsökkenés nyító állomány</t>
  </si>
  <si>
    <t>27.</t>
  </si>
  <si>
    <t>Écs növekedés</t>
  </si>
  <si>
    <t>28.</t>
  </si>
  <si>
    <t>Écs csökkenés</t>
  </si>
  <si>
    <t>29.</t>
  </si>
  <si>
    <t>Terven felüli écs növekedés</t>
  </si>
  <si>
    <t>30.</t>
  </si>
  <si>
    <t>Terven felüli écs csökkenés</t>
  </si>
  <si>
    <t>31.</t>
  </si>
  <si>
    <t>Értékcsökenés összesen:</t>
  </si>
  <si>
    <t>32.</t>
  </si>
  <si>
    <t>Eszközök nettó értéke</t>
  </si>
  <si>
    <t>33.</t>
  </si>
  <si>
    <t>Teljesen 0-ig leírt eszk bruttó érték</t>
  </si>
  <si>
    <t>1.4. GOSZTOLA ÖNKORMÁNYZAT TULAJDONÁBAN LÉVŐ,</t>
  </si>
  <si>
    <t>2018. DECEMBER 31.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</si>
</sst>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  <numFmt numFmtId="169" formatCode="#,##0\ _F_t"/>
    <numFmt numFmtId="170" formatCode="[$-40E]yyyy\.\ mmmm\ d\.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0"/>
    </font>
    <font>
      <sz val="9"/>
      <name val="Arial CE"/>
      <family val="0"/>
    </font>
    <font>
      <b/>
      <sz val="9"/>
      <name val="Times New Roman CE"/>
      <family val="1"/>
    </font>
    <font>
      <b/>
      <sz val="9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7"/>
      <name val="Arial CE"/>
      <family val="0"/>
    </font>
    <font>
      <b/>
      <sz val="10"/>
      <name val="Arial CE"/>
      <family val="0"/>
    </font>
    <font>
      <b/>
      <sz val="10"/>
      <name val="Times New Roman CE"/>
      <family val="1"/>
    </font>
    <font>
      <b/>
      <sz val="11"/>
      <name val="Times New Roman CE"/>
      <family val="0"/>
    </font>
    <font>
      <sz val="12"/>
      <name val="Times New Roman CE"/>
      <family val="0"/>
    </font>
    <font>
      <sz val="14"/>
      <name val="Times New Roman"/>
      <family val="1"/>
    </font>
    <font>
      <i/>
      <sz val="10"/>
      <name val="Times New Roman"/>
      <family val="1"/>
    </font>
    <font>
      <sz val="11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0" fillId="28" borderId="7" applyNumberFormat="0" applyFont="0" applyAlignment="0" applyProtection="0"/>
    <xf numFmtId="0" fontId="76" fillId="29" borderId="0" applyNumberFormat="0" applyBorder="0" applyAlignment="0" applyProtection="0"/>
    <xf numFmtId="0" fontId="77" fillId="30" borderId="8" applyNumberFormat="0" applyAlignment="0" applyProtection="0"/>
    <xf numFmtId="0" fontId="78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8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3" fillId="30" borderId="1" applyNumberForma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76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8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7" applyFont="1" applyFill="1" applyBorder="1" applyAlignment="1">
      <alignment horizontal="center" vertical="center" wrapText="1"/>
      <protection/>
    </xf>
    <xf numFmtId="3" fontId="4" fillId="33" borderId="10" xfId="77" applyNumberFormat="1" applyFont="1" applyFill="1" applyBorder="1" applyAlignment="1">
      <alignment horizontal="right" vertical="center" wrapText="1"/>
      <protection/>
    </xf>
    <xf numFmtId="3" fontId="4" fillId="33" borderId="10" xfId="77" applyNumberFormat="1" applyFont="1" applyFill="1" applyBorder="1" applyAlignment="1">
      <alignment horizontal="center" vertical="center" wrapText="1"/>
      <protection/>
    </xf>
    <xf numFmtId="0" fontId="4" fillId="33" borderId="10" xfId="77" applyFont="1" applyFill="1" applyBorder="1" applyAlignment="1">
      <alignment horizontal="left" vertical="center" wrapText="1"/>
      <protection/>
    </xf>
    <xf numFmtId="0" fontId="3" fillId="33" borderId="10" xfId="77" applyFont="1" applyFill="1" applyBorder="1" applyAlignment="1">
      <alignment horizontal="left" vertical="center" wrapText="1"/>
      <protection/>
    </xf>
    <xf numFmtId="0" fontId="5" fillId="33" borderId="10" xfId="77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77" applyNumberFormat="1" applyFont="1" applyFill="1" applyBorder="1" applyAlignment="1">
      <alignment horizontal="right" vertical="center" wrapText="1"/>
      <protection/>
    </xf>
    <xf numFmtId="3" fontId="3" fillId="33" borderId="10" xfId="77" applyNumberFormat="1" applyFont="1" applyFill="1" applyBorder="1" applyAlignment="1">
      <alignment horizontal="right" vertical="center" wrapText="1"/>
      <protection/>
    </xf>
    <xf numFmtId="3" fontId="4" fillId="0" borderId="10" xfId="77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7" applyFont="1" applyFill="1" applyBorder="1" applyAlignment="1">
      <alignment horizontal="center"/>
      <protection/>
    </xf>
    <xf numFmtId="3" fontId="3" fillId="0" borderId="10" xfId="77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85" fillId="0" borderId="0" xfId="69" applyFont="1" applyAlignment="1">
      <alignment wrapText="1"/>
      <protection/>
    </xf>
    <xf numFmtId="0" fontId="86" fillId="0" borderId="0" xfId="69" applyFont="1">
      <alignment/>
      <protection/>
    </xf>
    <xf numFmtId="0" fontId="87" fillId="0" borderId="0" xfId="69" applyFont="1">
      <alignment/>
      <protection/>
    </xf>
    <xf numFmtId="3" fontId="88" fillId="0" borderId="0" xfId="69" applyNumberFormat="1" applyFont="1" applyAlignment="1">
      <alignment vertical="center"/>
      <protection/>
    </xf>
    <xf numFmtId="3" fontId="89" fillId="0" borderId="11" xfId="69" applyNumberFormat="1" applyFont="1" applyBorder="1" applyAlignment="1">
      <alignment horizontal="left" vertical="center" wrapText="1"/>
      <protection/>
    </xf>
    <xf numFmtId="3" fontId="90" fillId="0" borderId="10" xfId="69" applyNumberFormat="1" applyFont="1" applyBorder="1" applyAlignment="1">
      <alignment horizontal="center" vertical="center" wrapText="1"/>
      <protection/>
    </xf>
    <xf numFmtId="3" fontId="85" fillId="0" borderId="0" xfId="69" applyNumberFormat="1" applyFont="1" applyAlignment="1">
      <alignment wrapText="1"/>
      <protection/>
    </xf>
    <xf numFmtId="3" fontId="85" fillId="0" borderId="0" xfId="69" applyNumberFormat="1" applyFont="1">
      <alignment/>
      <protection/>
    </xf>
    <xf numFmtId="3" fontId="85" fillId="0" borderId="10" xfId="69" applyNumberFormat="1" applyFont="1" applyBorder="1" applyAlignment="1">
      <alignment wrapText="1"/>
      <protection/>
    </xf>
    <xf numFmtId="3" fontId="86" fillId="0" borderId="10" xfId="69" applyNumberFormat="1" applyFont="1" applyBorder="1">
      <alignment/>
      <protection/>
    </xf>
    <xf numFmtId="3" fontId="86" fillId="0" borderId="0" xfId="69" applyNumberFormat="1" applyFont="1">
      <alignment/>
      <protection/>
    </xf>
    <xf numFmtId="3" fontId="85" fillId="0" borderId="10" xfId="69" applyNumberFormat="1" applyFont="1" applyBorder="1" applyAlignment="1">
      <alignment vertical="center" wrapText="1"/>
      <protection/>
    </xf>
    <xf numFmtId="3" fontId="90" fillId="0" borderId="10" xfId="69" applyNumberFormat="1" applyFont="1" applyBorder="1" applyAlignment="1">
      <alignment wrapText="1"/>
      <protection/>
    </xf>
    <xf numFmtId="3" fontId="87" fillId="0" borderId="10" xfId="69" applyNumberFormat="1" applyFont="1" applyBorder="1">
      <alignment/>
      <protection/>
    </xf>
    <xf numFmtId="3" fontId="87" fillId="0" borderId="0" xfId="69" applyNumberFormat="1" applyFont="1">
      <alignment/>
      <protection/>
    </xf>
    <xf numFmtId="3" fontId="90" fillId="0" borderId="10" xfId="69" applyNumberFormat="1" applyFont="1" applyBorder="1" applyAlignment="1">
      <alignment vertical="center" wrapText="1"/>
      <protection/>
    </xf>
    <xf numFmtId="3" fontId="90" fillId="0" borderId="10" xfId="69" applyNumberFormat="1" applyFont="1" applyBorder="1" applyAlignment="1">
      <alignment vertical="top" wrapText="1"/>
      <protection/>
    </xf>
    <xf numFmtId="3" fontId="15" fillId="0" borderId="0" xfId="69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5" fillId="0" borderId="10" xfId="77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86" fillId="0" borderId="10" xfId="69" applyFont="1" applyBorder="1" applyAlignment="1">
      <alignment wrapText="1"/>
      <protection/>
    </xf>
    <xf numFmtId="3" fontId="4" fillId="0" borderId="12" xfId="77" applyNumberFormat="1" applyFont="1" applyFill="1" applyBorder="1" applyAlignment="1">
      <alignment horizontal="right" wrapText="1"/>
      <protection/>
    </xf>
    <xf numFmtId="0" fontId="87" fillId="0" borderId="10" xfId="69" applyFont="1" applyBorder="1" applyAlignment="1">
      <alignment wrapText="1"/>
      <protection/>
    </xf>
    <xf numFmtId="0" fontId="87" fillId="0" borderId="10" xfId="69" applyFont="1" applyBorder="1" applyAlignment="1">
      <alignment vertical="top" wrapText="1"/>
      <protection/>
    </xf>
    <xf numFmtId="0" fontId="11" fillId="0" borderId="0" xfId="73" applyFill="1">
      <alignment/>
      <protection/>
    </xf>
    <xf numFmtId="0" fontId="3" fillId="0" borderId="0" xfId="76" applyFont="1" applyFill="1" applyAlignment="1">
      <alignment horizontal="center"/>
      <protection/>
    </xf>
    <xf numFmtId="0" fontId="4" fillId="0" borderId="0" xfId="76" applyFont="1" applyFill="1">
      <alignment/>
      <protection/>
    </xf>
    <xf numFmtId="0" fontId="4" fillId="0" borderId="11" xfId="76" applyFont="1" applyFill="1" applyBorder="1" applyAlignment="1">
      <alignment horizontal="center"/>
      <protection/>
    </xf>
    <xf numFmtId="0" fontId="11" fillId="0" borderId="0" xfId="73">
      <alignment/>
      <protection/>
    </xf>
    <xf numFmtId="0" fontId="4" fillId="0" borderId="0" xfId="76" applyFont="1">
      <alignment/>
      <protection/>
    </xf>
    <xf numFmtId="0" fontId="3" fillId="0" borderId="10" xfId="76" applyFont="1" applyFill="1" applyBorder="1" applyAlignment="1">
      <alignment horizontal="center" vertical="center" wrapText="1"/>
      <protection/>
    </xf>
    <xf numFmtId="0" fontId="7" fillId="0" borderId="0" xfId="76" applyFont="1">
      <alignment/>
      <protection/>
    </xf>
    <xf numFmtId="0" fontId="4" fillId="0" borderId="10" xfId="76" applyFont="1" applyFill="1" applyBorder="1" applyAlignment="1">
      <alignment/>
      <protection/>
    </xf>
    <xf numFmtId="3" fontId="4" fillId="0" borderId="10" xfId="76" applyNumberFormat="1" applyFont="1" applyBorder="1" applyAlignment="1">
      <alignment/>
      <protection/>
    </xf>
    <xf numFmtId="3" fontId="9" fillId="0" borderId="10" xfId="76" applyNumberFormat="1" applyFont="1" applyBorder="1" applyAlignment="1">
      <alignment/>
      <protection/>
    </xf>
    <xf numFmtId="3" fontId="7" fillId="0" borderId="10" xfId="76" applyNumberFormat="1" applyFont="1" applyBorder="1" applyAlignment="1">
      <alignment/>
      <protection/>
    </xf>
    <xf numFmtId="3" fontId="5" fillId="33" borderId="10" xfId="77" applyNumberFormat="1" applyFont="1" applyFill="1" applyBorder="1" applyAlignment="1">
      <alignment vertical="center" wrapText="1"/>
      <protection/>
    </xf>
    <xf numFmtId="0" fontId="4" fillId="0" borderId="10" xfId="77" applyFont="1" applyFill="1" applyBorder="1" applyAlignment="1">
      <alignment wrapText="1"/>
      <protection/>
    </xf>
    <xf numFmtId="3" fontId="86" fillId="0" borderId="0" xfId="69" applyNumberFormat="1" applyFont="1" applyAlignment="1">
      <alignment horizontal="center"/>
      <protection/>
    </xf>
    <xf numFmtId="0" fontId="5" fillId="0" borderId="10" xfId="77" applyFont="1" applyFill="1" applyBorder="1" applyAlignment="1">
      <alignment/>
      <protection/>
    </xf>
    <xf numFmtId="0" fontId="14" fillId="0" borderId="10" xfId="77" applyFont="1" applyFill="1" applyBorder="1" applyAlignment="1">
      <alignment/>
      <protection/>
    </xf>
    <xf numFmtId="0" fontId="14" fillId="0" borderId="10" xfId="77" applyFont="1" applyFill="1" applyBorder="1" applyAlignment="1">
      <alignment wrapText="1"/>
      <protection/>
    </xf>
    <xf numFmtId="0" fontId="19" fillId="0" borderId="10" xfId="77" applyFont="1" applyFill="1" applyBorder="1" applyAlignment="1">
      <alignment wrapText="1"/>
      <protection/>
    </xf>
    <xf numFmtId="0" fontId="21" fillId="0" borderId="10" xfId="77" applyFont="1" applyFill="1" applyBorder="1" applyAlignment="1">
      <alignment wrapText="1"/>
      <protection/>
    </xf>
    <xf numFmtId="0" fontId="62" fillId="0" borderId="0" xfId="0" applyFont="1" applyAlignment="1">
      <alignment/>
    </xf>
    <xf numFmtId="0" fontId="3" fillId="0" borderId="10" xfId="76" applyFont="1" applyFill="1" applyBorder="1" applyAlignment="1">
      <alignment horizontal="center" vertical="center"/>
      <protection/>
    </xf>
    <xf numFmtId="0" fontId="4" fillId="0" borderId="10" xfId="76" applyFont="1" applyFill="1" applyBorder="1" applyAlignment="1">
      <alignment horizontal="left" wrapText="1"/>
      <protection/>
    </xf>
    <xf numFmtId="0" fontId="4" fillId="0" borderId="10" xfId="76" applyFont="1" applyFill="1" applyBorder="1" applyAlignment="1">
      <alignment horizontal="left"/>
      <protection/>
    </xf>
    <xf numFmtId="0" fontId="4" fillId="0" borderId="10" xfId="76" applyFont="1" applyBorder="1" applyAlignment="1">
      <alignment vertical="top" wrapText="1"/>
      <protection/>
    </xf>
    <xf numFmtId="0" fontId="9" fillId="0" borderId="10" xfId="76" applyFont="1" applyBorder="1" applyAlignment="1" quotePrefix="1">
      <alignment vertical="top" wrapText="1"/>
      <protection/>
    </xf>
    <xf numFmtId="0" fontId="7" fillId="0" borderId="10" xfId="76" applyFont="1" applyBorder="1" applyAlignment="1" quotePrefix="1">
      <alignment vertical="top" wrapText="1"/>
      <protection/>
    </xf>
    <xf numFmtId="0" fontId="3" fillId="0" borderId="10" xfId="76" applyFont="1" applyBorder="1" applyAlignment="1">
      <alignment vertical="top" wrapText="1"/>
      <protection/>
    </xf>
    <xf numFmtId="3" fontId="4" fillId="33" borderId="10" xfId="77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77" applyNumberFormat="1" applyFont="1" applyFill="1" applyBorder="1" applyAlignment="1">
      <alignment wrapText="1"/>
      <protection/>
    </xf>
    <xf numFmtId="0" fontId="4" fillId="0" borderId="10" xfId="77" applyFont="1" applyFill="1" applyBorder="1" applyAlignment="1" quotePrefix="1">
      <alignment/>
      <protection/>
    </xf>
    <xf numFmtId="0" fontId="4" fillId="0" borderId="10" xfId="77" applyFont="1" applyFill="1" applyBorder="1" applyAlignment="1" quotePrefix="1">
      <alignment wrapText="1"/>
      <protection/>
    </xf>
    <xf numFmtId="0" fontId="4" fillId="0" borderId="10" xfId="77" applyFont="1" applyFill="1" applyBorder="1" applyAlignment="1">
      <alignment horizontal="center" vertical="center"/>
      <protection/>
    </xf>
    <xf numFmtId="0" fontId="3" fillId="0" borderId="10" xfId="77" applyFont="1" applyFill="1" applyBorder="1" applyAlignment="1">
      <alignment vertical="center" wrapText="1"/>
      <protection/>
    </xf>
    <xf numFmtId="0" fontId="4" fillId="0" borderId="10" xfId="77" applyFont="1" applyFill="1" applyBorder="1" applyAlignment="1">
      <alignment vertical="center" wrapText="1"/>
      <protection/>
    </xf>
    <xf numFmtId="0" fontId="5" fillId="0" borderId="10" xfId="77" applyFont="1" applyFill="1" applyBorder="1" applyAlignment="1">
      <alignment vertical="center" wrapText="1"/>
      <protection/>
    </xf>
    <xf numFmtId="0" fontId="9" fillId="0" borderId="10" xfId="77" applyFont="1" applyFill="1" applyBorder="1" applyAlignment="1">
      <alignment horizontal="left" vertical="center" wrapText="1"/>
      <protection/>
    </xf>
    <xf numFmtId="0" fontId="4" fillId="0" borderId="10" xfId="77" applyFont="1" applyFill="1" applyBorder="1" applyAlignment="1">
      <alignment vertical="center"/>
      <protection/>
    </xf>
    <xf numFmtId="3" fontId="14" fillId="33" borderId="10" xfId="77" applyNumberFormat="1" applyFont="1" applyFill="1" applyBorder="1" applyAlignment="1">
      <alignment horizontal="right" vertical="center" wrapText="1"/>
      <protection/>
    </xf>
    <xf numFmtId="0" fontId="20" fillId="0" borderId="0" xfId="0" applyFont="1" applyFill="1" applyAlignment="1">
      <alignment vertical="center"/>
    </xf>
    <xf numFmtId="3" fontId="90" fillId="0" borderId="0" xfId="69" applyNumberFormat="1" applyFont="1" applyBorder="1" applyAlignment="1">
      <alignment vertical="center" wrapText="1"/>
      <protection/>
    </xf>
    <xf numFmtId="3" fontId="87" fillId="0" borderId="0" xfId="69" applyNumberFormat="1" applyFont="1" applyBorder="1">
      <alignment/>
      <protection/>
    </xf>
    <xf numFmtId="3" fontId="18" fillId="0" borderId="0" xfId="69" applyNumberFormat="1" applyFont="1" applyAlignment="1">
      <alignment wrapText="1"/>
      <protection/>
    </xf>
    <xf numFmtId="0" fontId="4" fillId="33" borderId="10" xfId="77" applyFont="1" applyFill="1" applyBorder="1" applyAlignment="1">
      <alignment horizontal="center" vertical="center" wrapText="1"/>
      <protection/>
    </xf>
    <xf numFmtId="0" fontId="4" fillId="0" borderId="10" xfId="77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7" applyFont="1" applyFill="1" applyBorder="1" applyAlignment="1">
      <alignment horizontal="center" wrapText="1"/>
      <protection/>
    </xf>
    <xf numFmtId="0" fontId="20" fillId="0" borderId="10" xfId="77" applyFont="1" applyFill="1" applyBorder="1" applyAlignment="1">
      <alignment horizontal="center" wrapText="1"/>
      <protection/>
    </xf>
    <xf numFmtId="0" fontId="14" fillId="33" borderId="10" xfId="77" applyFont="1" applyFill="1" applyBorder="1" applyAlignment="1">
      <alignment horizontal="left" vertical="center" wrapText="1"/>
      <protection/>
    </xf>
    <xf numFmtId="0" fontId="20" fillId="0" borderId="10" xfId="77" applyFont="1" applyFill="1" applyBorder="1" applyAlignment="1">
      <alignment horizontal="center"/>
      <protection/>
    </xf>
    <xf numFmtId="0" fontId="4" fillId="0" borderId="10" xfId="77" applyFont="1" applyFill="1" applyBorder="1" applyAlignment="1" quotePrefix="1">
      <alignment horizontal="center"/>
      <protection/>
    </xf>
    <xf numFmtId="3" fontId="3" fillId="0" borderId="10" xfId="77" applyNumberFormat="1" applyFont="1" applyFill="1" applyBorder="1" applyAlignment="1">
      <alignment wrapText="1"/>
      <protection/>
    </xf>
    <xf numFmtId="0" fontId="4" fillId="0" borderId="10" xfId="77" applyFont="1" applyFill="1" applyBorder="1" applyAlignment="1" quotePrefix="1">
      <alignment horizontal="left" wrapText="1"/>
      <protection/>
    </xf>
    <xf numFmtId="0" fontId="91" fillId="0" borderId="10" xfId="77" applyFont="1" applyFill="1" applyBorder="1" applyAlignment="1" quotePrefix="1">
      <alignment wrapText="1"/>
      <protection/>
    </xf>
    <xf numFmtId="0" fontId="91" fillId="0" borderId="10" xfId="77" applyFont="1" applyFill="1" applyBorder="1" applyAlignment="1">
      <alignment wrapText="1"/>
      <protection/>
    </xf>
    <xf numFmtId="0" fontId="91" fillId="0" borderId="10" xfId="77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92" fillId="0" borderId="10" xfId="77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2" xfId="77" applyNumberFormat="1" applyFont="1" applyFill="1" applyBorder="1" applyAlignment="1">
      <alignment horizontal="right" vertical="center" wrapText="1"/>
      <protection/>
    </xf>
    <xf numFmtId="3" fontId="90" fillId="0" borderId="13" xfId="69" applyNumberFormat="1" applyFont="1" applyBorder="1" applyAlignment="1">
      <alignment horizontal="center" vertical="center" wrapText="1"/>
      <protection/>
    </xf>
    <xf numFmtId="0" fontId="92" fillId="0" borderId="0" xfId="0" applyFont="1" applyAlignment="1">
      <alignment/>
    </xf>
    <xf numFmtId="3" fontId="89" fillId="0" borderId="0" xfId="69" applyNumberFormat="1" applyFont="1" applyBorder="1" applyAlignment="1">
      <alignment vertical="center" wrapText="1"/>
      <protection/>
    </xf>
    <xf numFmtId="0" fontId="4" fillId="33" borderId="10" xfId="77" applyFont="1" applyFill="1" applyBorder="1" applyAlignment="1" quotePrefix="1">
      <alignment horizontal="left" vertical="center" wrapText="1"/>
      <protection/>
    </xf>
    <xf numFmtId="0" fontId="14" fillId="0" borderId="10" xfId="77" applyFont="1" applyFill="1" applyBorder="1" applyAlignment="1" quotePrefix="1">
      <alignment wrapText="1"/>
      <protection/>
    </xf>
    <xf numFmtId="0" fontId="4" fillId="0" borderId="10" xfId="77" applyFont="1" applyFill="1" applyBorder="1" applyAlignment="1" quotePrefix="1">
      <alignment horizontal="left" wrapText="1" indent="2"/>
      <protection/>
    </xf>
    <xf numFmtId="0" fontId="4" fillId="0" borderId="10" xfId="77" applyFont="1" applyFill="1" applyBorder="1" applyAlignment="1" quotePrefix="1">
      <alignment horizontal="left" wrapText="1" indent="3"/>
      <protection/>
    </xf>
    <xf numFmtId="3" fontId="89" fillId="0" borderId="0" xfId="69" applyNumberFormat="1" applyFont="1" applyBorder="1" applyAlignment="1">
      <alignment horizontal="left" vertical="center" wrapText="1"/>
      <protection/>
    </xf>
    <xf numFmtId="3" fontId="93" fillId="0" borderId="11" xfId="69" applyNumberFormat="1" applyFont="1" applyBorder="1" applyAlignment="1">
      <alignment horizontal="right" vertical="center"/>
      <protection/>
    </xf>
    <xf numFmtId="3" fontId="62" fillId="0" borderId="0" xfId="0" applyNumberFormat="1" applyFont="1" applyAlignment="1">
      <alignment/>
    </xf>
    <xf numFmtId="0" fontId="4" fillId="0" borderId="10" xfId="77" applyFont="1" applyFill="1" applyBorder="1" applyAlignment="1">
      <alignment/>
      <protection/>
    </xf>
    <xf numFmtId="3" fontId="4" fillId="34" borderId="10" xfId="77" applyNumberFormat="1" applyFont="1" applyFill="1" applyBorder="1" applyAlignment="1">
      <alignment horizontal="right" vertical="center" wrapText="1"/>
      <protection/>
    </xf>
    <xf numFmtId="0" fontId="3" fillId="0" borderId="10" xfId="77" applyFont="1" applyFill="1" applyBorder="1" applyAlignment="1">
      <alignment horizontal="center" vertical="center"/>
      <protection/>
    </xf>
    <xf numFmtId="0" fontId="84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Fill="1" applyBorder="1" applyAlignment="1">
      <alignment horizontal="right" vertical="center" wrapText="1"/>
    </xf>
    <xf numFmtId="3" fontId="8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84" fillId="0" borderId="0" xfId="0" applyFont="1" applyAlignment="1">
      <alignment horizontal="right"/>
    </xf>
    <xf numFmtId="0" fontId="86" fillId="0" borderId="0" xfId="69" applyFont="1" applyAlignment="1">
      <alignment horizontal="right"/>
      <protection/>
    </xf>
    <xf numFmtId="0" fontId="4" fillId="33" borderId="10" xfId="77" applyFont="1" applyFill="1" applyBorder="1" applyAlignment="1">
      <alignment horizontal="left" vertical="center"/>
      <protection/>
    </xf>
    <xf numFmtId="3" fontId="4" fillId="33" borderId="10" xfId="77" applyNumberFormat="1" applyFont="1" applyFill="1" applyBorder="1" applyAlignment="1">
      <alignment vertical="center" wrapText="1"/>
      <protection/>
    </xf>
    <xf numFmtId="0" fontId="79" fillId="0" borderId="0" xfId="0" applyFont="1" applyAlignment="1">
      <alignment/>
    </xf>
    <xf numFmtId="0" fontId="94" fillId="0" borderId="0" xfId="0" applyFont="1" applyAlignment="1">
      <alignment horizontal="center"/>
    </xf>
    <xf numFmtId="3" fontId="88" fillId="0" borderId="0" xfId="0" applyNumberFormat="1" applyFont="1" applyAlignment="1">
      <alignment horizontal="center"/>
    </xf>
    <xf numFmtId="0" fontId="94" fillId="0" borderId="10" xfId="0" applyFont="1" applyBorder="1" applyAlignment="1">
      <alignment/>
    </xf>
    <xf numFmtId="3" fontId="88" fillId="0" borderId="10" xfId="0" applyNumberFormat="1" applyFont="1" applyBorder="1" applyAlignment="1">
      <alignment horizontal="center"/>
    </xf>
    <xf numFmtId="0" fontId="84" fillId="0" borderId="10" xfId="0" applyFont="1" applyBorder="1" applyAlignment="1">
      <alignment horizontal="left"/>
    </xf>
    <xf numFmtId="3" fontId="84" fillId="0" borderId="10" xfId="0" applyNumberFormat="1" applyFont="1" applyBorder="1" applyAlignment="1">
      <alignment/>
    </xf>
    <xf numFmtId="3" fontId="88" fillId="0" borderId="10" xfId="0" applyNumberFormat="1" applyFont="1" applyBorder="1" applyAlignment="1">
      <alignment/>
    </xf>
    <xf numFmtId="0" fontId="94" fillId="0" borderId="0" xfId="0" applyFont="1" applyAlignment="1">
      <alignment/>
    </xf>
    <xf numFmtId="0" fontId="79" fillId="0" borderId="0" xfId="0" applyFont="1" applyAlignment="1">
      <alignment horizontal="right"/>
    </xf>
    <xf numFmtId="3" fontId="84" fillId="0" borderId="0" xfId="0" applyNumberFormat="1" applyFont="1" applyAlignment="1">
      <alignment/>
    </xf>
    <xf numFmtId="3" fontId="3" fillId="33" borderId="10" xfId="77" applyNumberFormat="1" applyFont="1" applyFill="1" applyBorder="1" applyAlignment="1">
      <alignment horizontal="left" vertical="center" wrapText="1"/>
      <protection/>
    </xf>
    <xf numFmtId="3" fontId="3" fillId="33" borderId="10" xfId="77" applyNumberFormat="1" applyFont="1" applyFill="1" applyBorder="1" applyAlignment="1">
      <alignment vertical="center" wrapText="1"/>
      <protection/>
    </xf>
    <xf numFmtId="3" fontId="4" fillId="0" borderId="10" xfId="77" applyNumberFormat="1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center" vertical="center"/>
    </xf>
    <xf numFmtId="14" fontId="4" fillId="0" borderId="10" xfId="77" applyNumberFormat="1" applyFont="1" applyFill="1" applyBorder="1" applyAlignment="1">
      <alignment horizontal="center" vertical="center"/>
      <protection/>
    </xf>
    <xf numFmtId="0" fontId="3" fillId="33" borderId="10" xfId="77" applyFont="1" applyFill="1" applyBorder="1" applyAlignment="1">
      <alignment vertical="center"/>
      <protection/>
    </xf>
    <xf numFmtId="0" fontId="4" fillId="33" borderId="10" xfId="77" applyFont="1" applyFill="1" applyBorder="1" applyAlignment="1">
      <alignment vertical="center"/>
      <protection/>
    </xf>
    <xf numFmtId="0" fontId="5" fillId="0" borderId="10" xfId="77" applyFont="1" applyFill="1" applyBorder="1" applyAlignment="1">
      <alignment horizontal="center" vertical="center"/>
      <protection/>
    </xf>
    <xf numFmtId="0" fontId="4" fillId="33" borderId="10" xfId="77" applyFont="1" applyFill="1" applyBorder="1" applyAlignment="1">
      <alignment vertical="center" wrapText="1"/>
      <protection/>
    </xf>
    <xf numFmtId="3" fontId="5" fillId="0" borderId="10" xfId="77" applyNumberFormat="1" applyFont="1" applyFill="1" applyBorder="1" applyAlignment="1">
      <alignment wrapText="1"/>
      <protection/>
    </xf>
    <xf numFmtId="0" fontId="11" fillId="0" borderId="0" xfId="79">
      <alignment/>
      <protection/>
    </xf>
    <xf numFmtId="4" fontId="10" fillId="0" borderId="0" xfId="72" applyNumberFormat="1" applyFont="1" applyProtection="1">
      <alignment/>
      <protection locked="0"/>
    </xf>
    <xf numFmtId="0" fontId="27" fillId="0" borderId="10" xfId="79" applyFont="1" applyBorder="1">
      <alignment/>
      <protection/>
    </xf>
    <xf numFmtId="0" fontId="28" fillId="0" borderId="10" xfId="65" applyFont="1" applyBorder="1" applyAlignment="1">
      <alignment horizontal="center"/>
      <protection/>
    </xf>
    <xf numFmtId="4" fontId="29" fillId="0" borderId="10" xfId="72" applyNumberFormat="1" applyFont="1" applyBorder="1" applyProtection="1">
      <alignment/>
      <protection locked="0"/>
    </xf>
    <xf numFmtId="4" fontId="27" fillId="0" borderId="10" xfId="72" applyNumberFormat="1" applyFont="1" applyBorder="1" applyProtection="1">
      <alignment/>
      <protection locked="0"/>
    </xf>
    <xf numFmtId="4" fontId="30" fillId="0" borderId="10" xfId="72" applyNumberFormat="1" applyFont="1" applyBorder="1" applyProtection="1">
      <alignment/>
      <protection locked="0"/>
    </xf>
    <xf numFmtId="4" fontId="31" fillId="0" borderId="10" xfId="72" applyNumberFormat="1" applyFont="1" applyBorder="1" applyProtection="1">
      <alignment/>
      <protection locked="0"/>
    </xf>
    <xf numFmtId="4" fontId="32" fillId="0" borderId="10" xfId="72" applyNumberFormat="1" applyFont="1" applyBorder="1" applyProtection="1">
      <alignment/>
      <protection locked="0"/>
    </xf>
    <xf numFmtId="4" fontId="31" fillId="0" borderId="10" xfId="74" applyNumberFormat="1" applyFont="1" applyBorder="1" applyProtection="1">
      <alignment/>
      <protection locked="0"/>
    </xf>
    <xf numFmtId="4" fontId="29" fillId="35" borderId="10" xfId="72" applyNumberFormat="1" applyFont="1" applyFill="1" applyBorder="1" applyProtection="1">
      <alignment/>
      <protection locked="0"/>
    </xf>
    <xf numFmtId="4" fontId="31" fillId="35" borderId="10" xfId="72" applyNumberFormat="1" applyFont="1" applyFill="1" applyBorder="1" applyProtection="1">
      <alignment/>
      <protection locked="0"/>
    </xf>
    <xf numFmtId="4" fontId="32" fillId="35" borderId="10" xfId="72" applyNumberFormat="1" applyFont="1" applyFill="1" applyBorder="1" applyProtection="1">
      <alignment/>
      <protection locked="0"/>
    </xf>
    <xf numFmtId="4" fontId="74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33" fillId="0" borderId="10" xfId="72" applyNumberFormat="1" applyFont="1" applyBorder="1" applyProtection="1">
      <alignment/>
      <protection locked="0"/>
    </xf>
    <xf numFmtId="4" fontId="10" fillId="0" borderId="10" xfId="72" applyNumberFormat="1" applyFont="1" applyBorder="1" applyProtection="1">
      <alignment/>
      <protection locked="0"/>
    </xf>
    <xf numFmtId="4" fontId="29" fillId="36" borderId="10" xfId="72" applyNumberFormat="1" applyFont="1" applyFill="1" applyBorder="1" applyAlignment="1" applyProtection="1">
      <alignment wrapText="1"/>
      <protection locked="0"/>
    </xf>
    <xf numFmtId="4" fontId="29" fillId="36" borderId="10" xfId="72" applyNumberFormat="1" applyFont="1" applyFill="1" applyBorder="1" applyProtection="1">
      <alignment/>
      <protection locked="0"/>
    </xf>
    <xf numFmtId="4" fontId="31" fillId="36" borderId="10" xfId="72" applyNumberFormat="1" applyFont="1" applyFill="1" applyBorder="1" applyProtection="1">
      <alignment/>
      <protection locked="0"/>
    </xf>
    <xf numFmtId="0" fontId="24" fillId="0" borderId="0" xfId="60" applyFont="1">
      <alignment/>
      <protection/>
    </xf>
    <xf numFmtId="0" fontId="11" fillId="0" borderId="10" xfId="79" applyBorder="1">
      <alignment/>
      <protection/>
    </xf>
    <xf numFmtId="0" fontId="24" fillId="0" borderId="10" xfId="60" applyFont="1" applyBorder="1" applyAlignment="1">
      <alignment horizontal="center"/>
      <protection/>
    </xf>
    <xf numFmtId="0" fontId="34" fillId="0" borderId="10" xfId="60" applyFont="1" applyBorder="1" applyAlignment="1">
      <alignment horizontal="center"/>
      <protection/>
    </xf>
    <xf numFmtId="4" fontId="35" fillId="0" borderId="10" xfId="78" applyNumberFormat="1" applyFont="1" applyBorder="1" applyProtection="1">
      <alignment/>
      <protection locked="0"/>
    </xf>
    <xf numFmtId="4" fontId="35" fillId="0" borderId="10" xfId="78" applyNumberFormat="1" applyFont="1" applyBorder="1" applyAlignment="1" applyProtection="1">
      <alignment horizontal="center"/>
      <protection locked="0"/>
    </xf>
    <xf numFmtId="4" fontId="24" fillId="0" borderId="10" xfId="75" applyNumberFormat="1" applyFont="1" applyBorder="1" applyProtection="1">
      <alignment/>
      <protection locked="0"/>
    </xf>
    <xf numFmtId="4" fontId="36" fillId="0" borderId="10" xfId="75" applyNumberFormat="1" applyFont="1" applyBorder="1" applyProtection="1">
      <alignment/>
      <protection locked="0"/>
    </xf>
    <xf numFmtId="4" fontId="24" fillId="35" borderId="10" xfId="75" applyNumberFormat="1" applyFont="1" applyFill="1" applyBorder="1" applyProtection="1">
      <alignment/>
      <protection locked="0"/>
    </xf>
    <xf numFmtId="0" fontId="33" fillId="0" borderId="10" xfId="75" applyFont="1" applyBorder="1">
      <alignment/>
      <protection/>
    </xf>
    <xf numFmtId="0" fontId="10" fillId="0" borderId="10" xfId="75" applyBorder="1">
      <alignment/>
      <protection/>
    </xf>
    <xf numFmtId="4" fontId="24" fillId="0" borderId="10" xfId="75" applyNumberFormat="1" applyFont="1" applyBorder="1" applyProtection="1">
      <alignment/>
      <protection locked="0"/>
    </xf>
    <xf numFmtId="0" fontId="10" fillId="0" borderId="0" xfId="75">
      <alignment/>
      <protection/>
    </xf>
    <xf numFmtId="0" fontId="36" fillId="0" borderId="0" xfId="60" applyFont="1">
      <alignment/>
      <protection/>
    </xf>
    <xf numFmtId="0" fontId="7" fillId="0" borderId="0" xfId="72" applyFont="1" applyProtection="1">
      <alignment/>
      <protection locked="0"/>
    </xf>
    <xf numFmtId="4" fontId="3" fillId="0" borderId="10" xfId="72" applyNumberFormat="1" applyFont="1" applyBorder="1" applyProtection="1">
      <alignment/>
      <protection locked="0"/>
    </xf>
    <xf numFmtId="4" fontId="24" fillId="37" borderId="10" xfId="75" applyNumberFormat="1" applyFont="1" applyFill="1" applyBorder="1" applyProtection="1">
      <alignment/>
      <protection locked="0"/>
    </xf>
    <xf numFmtId="0" fontId="3" fillId="0" borderId="0" xfId="61" applyFont="1">
      <alignment/>
      <protection/>
    </xf>
    <xf numFmtId="0" fontId="37" fillId="0" borderId="0" xfId="61" applyFont="1">
      <alignment/>
      <protection/>
    </xf>
    <xf numFmtId="0" fontId="24" fillId="0" borderId="0" xfId="62" applyFont="1">
      <alignment/>
      <protection/>
    </xf>
    <xf numFmtId="0" fontId="36" fillId="0" borderId="0" xfId="62" applyFont="1">
      <alignment/>
      <protection/>
    </xf>
    <xf numFmtId="0" fontId="34" fillId="0" borderId="0" xfId="62" applyFont="1" applyAlignment="1">
      <alignment horizontal="center"/>
      <protection/>
    </xf>
    <xf numFmtId="0" fontId="24" fillId="0" borderId="10" xfId="62" applyFont="1" applyBorder="1" applyAlignment="1">
      <alignment horizontal="center"/>
      <protection/>
    </xf>
    <xf numFmtId="0" fontId="34" fillId="0" borderId="10" xfId="62" applyFont="1" applyBorder="1" applyAlignment="1">
      <alignment horizontal="center"/>
      <protection/>
    </xf>
    <xf numFmtId="0" fontId="4" fillId="0" borderId="10" xfId="61" applyFont="1" applyBorder="1">
      <alignment/>
      <protection/>
    </xf>
    <xf numFmtId="0" fontId="4" fillId="0" borderId="10" xfId="60" applyFont="1" applyBorder="1" quotePrefix="1">
      <alignment/>
      <protection/>
    </xf>
    <xf numFmtId="0" fontId="4" fillId="0" borderId="0" xfId="61" applyFont="1">
      <alignment/>
      <protection/>
    </xf>
    <xf numFmtId="0" fontId="4" fillId="0" borderId="10" xfId="60" applyFont="1" applyBorder="1">
      <alignment/>
      <protection/>
    </xf>
    <xf numFmtId="0" fontId="14" fillId="0" borderId="0" xfId="61" applyFont="1">
      <alignment/>
      <protection/>
    </xf>
    <xf numFmtId="0" fontId="38" fillId="0" borderId="0" xfId="61" applyFont="1">
      <alignment/>
      <protection/>
    </xf>
    <xf numFmtId="0" fontId="11" fillId="0" borderId="0" xfId="79" applyFont="1">
      <alignment/>
      <protection/>
    </xf>
    <xf numFmtId="0" fontId="37" fillId="0" borderId="0" xfId="72" applyNumberFormat="1" applyFont="1" applyFill="1" applyBorder="1" applyAlignment="1" applyProtection="1">
      <alignment/>
      <protection locked="0"/>
    </xf>
    <xf numFmtId="0" fontId="7" fillId="0" borderId="0" xfId="72" applyNumberFormat="1" applyFont="1" applyFill="1" applyBorder="1" applyAlignment="1" applyProtection="1">
      <alignment/>
      <protection locked="0"/>
    </xf>
    <xf numFmtId="0" fontId="36" fillId="0" borderId="10" xfId="68" applyFont="1" applyBorder="1">
      <alignment/>
      <protection/>
    </xf>
    <xf numFmtId="0" fontId="24" fillId="0" borderId="10" xfId="68" applyFont="1" applyFill="1" applyBorder="1" applyAlignment="1">
      <alignment horizontal="center"/>
      <protection/>
    </xf>
    <xf numFmtId="0" fontId="34" fillId="0" borderId="10" xfId="68" applyFont="1" applyFill="1" applyBorder="1" applyAlignment="1">
      <alignment horizontal="center"/>
      <protection/>
    </xf>
    <xf numFmtId="4" fontId="39" fillId="0" borderId="10" xfId="72" applyNumberFormat="1" applyFont="1" applyFill="1" applyBorder="1" applyAlignment="1" applyProtection="1">
      <alignment horizontal="center" vertical="center"/>
      <protection locked="0"/>
    </xf>
    <xf numFmtId="4" fontId="39" fillId="0" borderId="10" xfId="72" applyNumberFormat="1" applyFont="1" applyFill="1" applyBorder="1" applyAlignment="1" applyProtection="1">
      <alignment horizontal="center" vertical="center" wrapText="1"/>
      <protection locked="0"/>
    </xf>
    <xf numFmtId="4" fontId="33" fillId="38" borderId="10" xfId="80" applyNumberFormat="1" applyFont="1" applyFill="1" applyBorder="1">
      <alignment/>
      <protection/>
    </xf>
    <xf numFmtId="4" fontId="33" fillId="38" borderId="10" xfId="80" applyNumberFormat="1" applyFont="1" applyFill="1" applyBorder="1">
      <alignment/>
      <protection/>
    </xf>
    <xf numFmtId="4" fontId="33" fillId="0" borderId="10" xfId="80" applyNumberFormat="1" applyFont="1" applyBorder="1" applyAlignment="1">
      <alignment wrapText="1"/>
      <protection/>
    </xf>
    <xf numFmtId="4" fontId="33" fillId="0" borderId="10" xfId="80" applyNumberFormat="1" applyFont="1" applyBorder="1">
      <alignment/>
      <protection/>
    </xf>
    <xf numFmtId="4" fontId="33" fillId="39" borderId="10" xfId="80" applyNumberFormat="1" applyFont="1" applyFill="1" applyBorder="1">
      <alignment/>
      <protection/>
    </xf>
    <xf numFmtId="4" fontId="33" fillId="0" borderId="10" xfId="80" applyNumberFormat="1" applyFont="1" applyFill="1" applyBorder="1">
      <alignment/>
      <protection/>
    </xf>
    <xf numFmtId="4" fontId="10" fillId="0" borderId="10" xfId="80" applyNumberFormat="1" applyFont="1" applyFill="1" applyBorder="1">
      <alignment/>
      <protection/>
    </xf>
    <xf numFmtId="4" fontId="10" fillId="0" borderId="10" xfId="80" applyNumberFormat="1" applyFont="1" applyFill="1" applyBorder="1">
      <alignment/>
      <protection/>
    </xf>
    <xf numFmtId="4" fontId="10" fillId="0" borderId="10" xfId="80" applyNumberFormat="1" applyFont="1" applyBorder="1">
      <alignment/>
      <protection/>
    </xf>
    <xf numFmtId="4" fontId="10" fillId="0" borderId="10" xfId="80" applyNumberFormat="1" applyFont="1" applyBorder="1" applyAlignment="1">
      <alignment wrapText="1"/>
      <protection/>
    </xf>
    <xf numFmtId="4" fontId="10" fillId="39" borderId="10" xfId="80" applyNumberFormat="1" applyFont="1" applyFill="1" applyBorder="1">
      <alignment/>
      <protection/>
    </xf>
    <xf numFmtId="4" fontId="10" fillId="0" borderId="10" xfId="80" applyNumberFormat="1" applyBorder="1">
      <alignment/>
      <protection/>
    </xf>
    <xf numFmtId="4" fontId="10" fillId="0" borderId="10" xfId="80" applyNumberFormat="1" applyBorder="1" applyAlignment="1">
      <alignment wrapText="1"/>
      <protection/>
    </xf>
    <xf numFmtId="4" fontId="33" fillId="0" borderId="10" xfId="80" applyNumberFormat="1" applyFont="1" applyBorder="1">
      <alignment/>
      <protection/>
    </xf>
    <xf numFmtId="4" fontId="10" fillId="0" borderId="10" xfId="80" applyNumberFormat="1" applyFill="1" applyBorder="1">
      <alignment/>
      <protection/>
    </xf>
    <xf numFmtId="3" fontId="4" fillId="33" borderId="10" xfId="77" applyNumberFormat="1" applyFont="1" applyFill="1" applyBorder="1" applyAlignment="1">
      <alignment vertical="center" wrapText="1"/>
      <protection/>
    </xf>
    <xf numFmtId="3" fontId="4" fillId="33" borderId="10" xfId="77" applyNumberFormat="1" applyFont="1" applyFill="1" applyBorder="1" applyAlignment="1">
      <alignment wrapText="1"/>
      <protection/>
    </xf>
    <xf numFmtId="0" fontId="19" fillId="0" borderId="10" xfId="77" applyFont="1" applyFill="1" applyBorder="1" applyAlignment="1">
      <alignment vertical="center" wrapText="1"/>
      <protection/>
    </xf>
    <xf numFmtId="0" fontId="4" fillId="0" borderId="10" xfId="77" applyFont="1" applyFill="1" applyBorder="1" applyAlignment="1">
      <alignment vertical="center" wrapText="1"/>
      <protection/>
    </xf>
    <xf numFmtId="0" fontId="4" fillId="0" borderId="14" xfId="77" applyFont="1" applyFill="1" applyBorder="1" applyAlignment="1">
      <alignment horizontal="center" vertical="center"/>
      <protection/>
    </xf>
    <xf numFmtId="0" fontId="4" fillId="0" borderId="15" xfId="77" applyFont="1" applyFill="1" applyBorder="1" applyAlignment="1">
      <alignment horizontal="center" vertical="center"/>
      <protection/>
    </xf>
    <xf numFmtId="0" fontId="4" fillId="0" borderId="16" xfId="77" applyFont="1" applyFill="1" applyBorder="1" applyAlignment="1">
      <alignment horizontal="center" vertical="center"/>
      <protection/>
    </xf>
    <xf numFmtId="0" fontId="9" fillId="0" borderId="10" xfId="77" applyFont="1" applyFill="1" applyBorder="1" applyAlignment="1">
      <alignment wrapText="1"/>
      <protection/>
    </xf>
    <xf numFmtId="0" fontId="19" fillId="0" borderId="14" xfId="77" applyFont="1" applyFill="1" applyBorder="1" applyAlignment="1">
      <alignment vertical="center" wrapText="1"/>
      <protection/>
    </xf>
    <xf numFmtId="0" fontId="19" fillId="0" borderId="15" xfId="77" applyFont="1" applyFill="1" applyBorder="1" applyAlignment="1">
      <alignment vertical="center" wrapText="1"/>
      <protection/>
    </xf>
    <xf numFmtId="0" fontId="19" fillId="0" borderId="16" xfId="77" applyFont="1" applyFill="1" applyBorder="1" applyAlignment="1">
      <alignment vertical="center" wrapText="1"/>
      <protection/>
    </xf>
    <xf numFmtId="0" fontId="19" fillId="0" borderId="14" xfId="77" applyFont="1" applyFill="1" applyBorder="1" applyAlignment="1">
      <alignment vertical="center"/>
      <protection/>
    </xf>
    <xf numFmtId="0" fontId="19" fillId="0" borderId="15" xfId="77" applyFont="1" applyFill="1" applyBorder="1" applyAlignment="1">
      <alignment vertical="center"/>
      <protection/>
    </xf>
    <xf numFmtId="0" fontId="19" fillId="0" borderId="16" xfId="77" applyFont="1" applyFill="1" applyBorder="1" applyAlignment="1">
      <alignment vertical="center"/>
      <protection/>
    </xf>
    <xf numFmtId="0" fontId="88" fillId="0" borderId="0" xfId="0" applyFont="1" applyAlignment="1">
      <alignment horizontal="center"/>
    </xf>
    <xf numFmtId="0" fontId="4" fillId="0" borderId="10" xfId="77" applyFont="1" applyFill="1" applyBorder="1" applyAlignment="1">
      <alignment horizontal="center" vertical="center"/>
      <protection/>
    </xf>
    <xf numFmtId="0" fontId="4" fillId="0" borderId="14" xfId="77" applyFont="1" applyFill="1" applyBorder="1" applyAlignment="1">
      <alignment horizontal="center" vertical="center" wrapText="1"/>
      <protection/>
    </xf>
    <xf numFmtId="0" fontId="4" fillId="0" borderId="15" xfId="77" applyFont="1" applyFill="1" applyBorder="1" applyAlignment="1">
      <alignment horizontal="center" vertical="center" wrapText="1"/>
      <protection/>
    </xf>
    <xf numFmtId="0" fontId="4" fillId="0" borderId="16" xfId="77" applyFont="1" applyFill="1" applyBorder="1" applyAlignment="1">
      <alignment horizontal="center" vertical="center" wrapText="1"/>
      <protection/>
    </xf>
    <xf numFmtId="0" fontId="4" fillId="0" borderId="10" xfId="7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3" fontId="4" fillId="33" borderId="17" xfId="77" applyNumberFormat="1" applyFont="1" applyFill="1" applyBorder="1" applyAlignment="1">
      <alignment horizontal="center" vertical="center" wrapText="1"/>
      <protection/>
    </xf>
    <xf numFmtId="3" fontId="4" fillId="33" borderId="13" xfId="77" applyNumberFormat="1" applyFont="1" applyFill="1" applyBorder="1" applyAlignment="1">
      <alignment horizontal="center" vertical="center" wrapText="1"/>
      <protection/>
    </xf>
    <xf numFmtId="0" fontId="8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24" fillId="0" borderId="0" xfId="65" applyFont="1" applyAlignment="1">
      <alignment horizontal="center"/>
      <protection/>
    </xf>
    <xf numFmtId="4" fontId="29" fillId="0" borderId="17" xfId="72" applyNumberFormat="1" applyFont="1" applyBorder="1" applyAlignment="1" applyProtection="1">
      <alignment horizontal="center" vertical="center"/>
      <protection locked="0"/>
    </xf>
    <xf numFmtId="4" fontId="29" fillId="0" borderId="13" xfId="72" applyNumberFormat="1" applyFont="1" applyBorder="1" applyAlignment="1" applyProtection="1">
      <alignment horizontal="center" vertical="center"/>
      <protection locked="0"/>
    </xf>
    <xf numFmtId="4" fontId="29" fillId="0" borderId="14" xfId="72" applyNumberFormat="1" applyFont="1" applyBorder="1" applyAlignment="1" applyProtection="1">
      <alignment horizontal="center" vertical="center"/>
      <protection locked="0"/>
    </xf>
    <xf numFmtId="4" fontId="29" fillId="0" borderId="15" xfId="72" applyNumberFormat="1" applyFont="1" applyBorder="1" applyAlignment="1" applyProtection="1">
      <alignment horizontal="center" vertical="center"/>
      <protection locked="0"/>
    </xf>
    <xf numFmtId="4" fontId="29" fillId="0" borderId="16" xfId="72" applyNumberFormat="1" applyFont="1" applyBorder="1" applyAlignment="1" applyProtection="1">
      <alignment horizontal="center" vertical="center"/>
      <protection locked="0"/>
    </xf>
    <xf numFmtId="4" fontId="29" fillId="0" borderId="14" xfId="72" applyNumberFormat="1" applyFont="1" applyBorder="1" applyAlignment="1" applyProtection="1">
      <alignment horizontal="center" wrapText="1"/>
      <protection locked="0"/>
    </xf>
    <xf numFmtId="4" fontId="29" fillId="0" borderId="15" xfId="72" applyNumberFormat="1" applyFont="1" applyBorder="1" applyAlignment="1" applyProtection="1">
      <alignment horizontal="center" wrapText="1"/>
      <protection locked="0"/>
    </xf>
    <xf numFmtId="4" fontId="29" fillId="0" borderId="16" xfId="72" applyNumberFormat="1" applyFont="1" applyBorder="1" applyAlignment="1" applyProtection="1">
      <alignment horizontal="center" wrapText="1"/>
      <protection locked="0"/>
    </xf>
    <xf numFmtId="4" fontId="29" fillId="0" borderId="14" xfId="72" applyNumberFormat="1" applyFont="1" applyBorder="1" applyAlignment="1" applyProtection="1">
      <alignment horizontal="center"/>
      <protection locked="0"/>
    </xf>
    <xf numFmtId="4" fontId="29" fillId="0" borderId="15" xfId="72" applyNumberFormat="1" applyFont="1" applyBorder="1" applyAlignment="1" applyProtection="1">
      <alignment horizontal="center"/>
      <protection locked="0"/>
    </xf>
    <xf numFmtId="4" fontId="29" fillId="0" borderId="16" xfId="72" applyNumberFormat="1" applyFont="1" applyBorder="1" applyAlignment="1" applyProtection="1">
      <alignment horizontal="center"/>
      <protection locked="0"/>
    </xf>
    <xf numFmtId="0" fontId="24" fillId="0" borderId="0" xfId="60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24" fillId="0" borderId="0" xfId="62" applyFont="1" applyAlignment="1">
      <alignment horizontal="center"/>
      <protection/>
    </xf>
    <xf numFmtId="0" fontId="3" fillId="0" borderId="10" xfId="61" applyFont="1" applyBorder="1" applyAlignment="1">
      <alignment horizontal="left"/>
      <protection/>
    </xf>
    <xf numFmtId="0" fontId="24" fillId="0" borderId="0" xfId="68" applyFont="1" applyBorder="1" applyAlignment="1">
      <alignment horizontal="center"/>
      <protection/>
    </xf>
    <xf numFmtId="0" fontId="5" fillId="0" borderId="0" xfId="76" applyFont="1" applyFill="1" applyAlignment="1">
      <alignment horizontal="center" wrapText="1"/>
      <protection/>
    </xf>
    <xf numFmtId="0" fontId="4" fillId="0" borderId="17" xfId="77" applyFont="1" applyFill="1" applyBorder="1" applyAlignment="1">
      <alignment horizontal="center" vertical="center"/>
      <protection/>
    </xf>
    <xf numFmtId="0" fontId="4" fillId="0" borderId="18" xfId="77" applyFont="1" applyFill="1" applyBorder="1" applyAlignment="1">
      <alignment horizontal="center" vertical="center"/>
      <protection/>
    </xf>
    <xf numFmtId="0" fontId="4" fillId="0" borderId="13" xfId="77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3" fontId="89" fillId="0" borderId="11" xfId="69" applyNumberFormat="1" applyFont="1" applyBorder="1" applyAlignment="1">
      <alignment horizontal="justify" vertical="center" wrapText="1"/>
      <protection/>
    </xf>
    <xf numFmtId="3" fontId="89" fillId="0" borderId="0" xfId="69" applyNumberFormat="1" applyFont="1" applyBorder="1" applyAlignment="1">
      <alignment horizontal="justify" vertical="center" wrapText="1"/>
      <protection/>
    </xf>
    <xf numFmtId="3" fontId="95" fillId="0" borderId="0" xfId="69" applyNumberFormat="1" applyFont="1" applyBorder="1" applyAlignment="1">
      <alignment vertical="center" wrapText="1"/>
      <protection/>
    </xf>
  </cellXfs>
  <cellStyles count="7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Ezres 4" xfId="51"/>
    <cellStyle name="Figyelmeztetés" xfId="52"/>
    <cellStyle name="Hivatkozott cella" xfId="53"/>
    <cellStyle name="Jegyzet" xfId="54"/>
    <cellStyle name="Jó" xfId="55"/>
    <cellStyle name="Kimenet" xfId="56"/>
    <cellStyle name="Magyarázó szöveg" xfId="57"/>
    <cellStyle name="Normál 2" xfId="58"/>
    <cellStyle name="Normál 2 2" xfId="59"/>
    <cellStyle name="Normál 2 3" xfId="60"/>
    <cellStyle name="Normál 2 3 2" xfId="61"/>
    <cellStyle name="Normál 2 3 3" xfId="62"/>
    <cellStyle name="Normál 2 4" xfId="63"/>
    <cellStyle name="Normál 2 5" xfId="64"/>
    <cellStyle name="Normál 3" xfId="65"/>
    <cellStyle name="Normál 3 2" xfId="66"/>
    <cellStyle name="Normál 4" xfId="67"/>
    <cellStyle name="Normál 4 2" xfId="68"/>
    <cellStyle name="Normál 5" xfId="69"/>
    <cellStyle name="Normál 5 2" xfId="70"/>
    <cellStyle name="Normál 6" xfId="71"/>
    <cellStyle name="Normál_baglad" xfId="72"/>
    <cellStyle name="Normál_Baglad 2007. költségvetés 2" xfId="73"/>
    <cellStyle name="Normál_belsősárd tárgyi eszközök" xfId="74"/>
    <cellStyle name="Normál_gosztola" xfId="75"/>
    <cellStyle name="Normál_ktgv2004" xfId="76"/>
    <cellStyle name="Normál_Munka1" xfId="77"/>
    <cellStyle name="Normál_resznek" xfId="78"/>
    <cellStyle name="Normál_Zszfa 2004 2" xfId="79"/>
    <cellStyle name="Normál_zszombatfa" xfId="80"/>
    <cellStyle name="Összesen" xfId="81"/>
    <cellStyle name="Currency" xfId="82"/>
    <cellStyle name="Currency [0]" xfId="83"/>
    <cellStyle name="Rossz" xfId="84"/>
    <cellStyle name="Semleges" xfId="85"/>
    <cellStyle name="Számítás" xfId="86"/>
    <cellStyle name="Percent" xfId="87"/>
    <cellStyle name="Százalék 2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5.%20&#233;vi%20k&#246;lts&#233;gvet&#233;s\K&#252;ls&#337;s&#225;rd\Ksard%20z&#225;rsz&#225;mad&#225;s%20%202005.%2012.31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Szhazazarsz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9.%20&#233;vi%20z&#225;rsz&#225;mad&#225;s\Szhazazarsz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Gosztzarsz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doc\2005.%20&#233;vi%20vagyont&#225;bl&#225;k\goszto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öv.mód.12.31."/>
      <sheetName val="Munka1"/>
      <sheetName val="Szöv.mód.12.19."/>
      <sheetName val="Szöv,.mód.09.30."/>
      <sheetName val="Szöv.mód. 08.24"/>
      <sheetName val="Szöv.mód.I.félév"/>
      <sheetName val="Bevételek"/>
      <sheetName val="Kiad összesít"/>
      <sheetName val="Kiad szakf átad "/>
      <sheetName val="kiad segély  "/>
      <sheetName val="felh "/>
      <sheetName val="Pénzmaradvány."/>
      <sheetName val="fejl. bev"/>
      <sheetName val="EU"/>
      <sheetName val="mük felh egyens mérleg (2)"/>
      <sheetName val="guruló"/>
      <sheetName val="többéves"/>
      <sheetName val="ütemt."/>
      <sheetName val="közvetett támog (2)"/>
      <sheetName val="Környezetvéd"/>
      <sheetName val="Egysz.pénzmar."/>
      <sheetName val="Egysz.mérleg"/>
      <sheetName val="Egysz.pénzforg.jel."/>
      <sheetName val="értékpapír"/>
      <sheetName val="vagyon"/>
      <sheetName val="100 fölötti"/>
      <sheetName val="beuházás"/>
      <sheetName val="forintos"/>
      <sheetName val="követelés"/>
      <sheetName val="változások"/>
      <sheetName val="kötelezettség"/>
      <sheetName val="szöveg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00 fölötti"/>
      <sheetName val="beruházás"/>
      <sheetName val="forintos"/>
      <sheetName val="követelés"/>
      <sheetName val="változások"/>
      <sheetName val="kötelezettség"/>
      <sheetName val="vagy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A32"/>
  <sheetViews>
    <sheetView tabSelected="1" zoomScalePageLayoutView="0" workbookViewId="0" topLeftCell="F10">
      <selection activeCell="AD18" sqref="AD18"/>
    </sheetView>
  </sheetViews>
  <sheetFormatPr defaultColWidth="9.140625" defaultRowHeight="15"/>
  <cols>
    <col min="1" max="1" width="5.7109375" style="0" customWidth="1"/>
    <col min="2" max="2" width="25.7109375" style="0" customWidth="1"/>
    <col min="3" max="14" width="12.140625" style="0" customWidth="1"/>
    <col min="15" max="15" width="25.7109375" style="0" customWidth="1"/>
    <col min="16" max="27" width="12.140625" style="0" customWidth="1"/>
  </cols>
  <sheetData>
    <row r="1" spans="1:27" s="2" customFormat="1" ht="15.75">
      <c r="A1" s="239" t="s">
        <v>537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</row>
    <row r="2" spans="2:5" s="2" customFormat="1" ht="15" customHeight="1">
      <c r="B2" s="110"/>
      <c r="C2" s="110"/>
      <c r="D2" s="110"/>
      <c r="E2" s="110"/>
    </row>
    <row r="3" spans="1:27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47</v>
      </c>
      <c r="H3" s="1" t="s">
        <v>48</v>
      </c>
      <c r="I3" s="1" t="s">
        <v>49</v>
      </c>
      <c r="J3" s="1" t="s">
        <v>93</v>
      </c>
      <c r="K3" s="1" t="s">
        <v>94</v>
      </c>
      <c r="L3" s="1" t="s">
        <v>50</v>
      </c>
      <c r="M3" s="1" t="s">
        <v>95</v>
      </c>
      <c r="N3" s="1" t="s">
        <v>96</v>
      </c>
      <c r="O3" s="1" t="s">
        <v>97</v>
      </c>
      <c r="P3" s="1" t="s">
        <v>552</v>
      </c>
      <c r="Q3" s="1" t="s">
        <v>553</v>
      </c>
      <c r="R3" s="1" t="s">
        <v>554</v>
      </c>
      <c r="S3" s="1" t="s">
        <v>555</v>
      </c>
      <c r="T3" s="1" t="s">
        <v>558</v>
      </c>
      <c r="U3" s="1" t="s">
        <v>559</v>
      </c>
      <c r="V3" s="1" t="s">
        <v>560</v>
      </c>
      <c r="W3" s="1" t="s">
        <v>561</v>
      </c>
      <c r="X3" s="1" t="s">
        <v>562</v>
      </c>
      <c r="Y3" s="1" t="s">
        <v>563</v>
      </c>
      <c r="Z3" s="1" t="s">
        <v>564</v>
      </c>
      <c r="AA3" s="1" t="s">
        <v>565</v>
      </c>
    </row>
    <row r="4" spans="1:27" s="11" customFormat="1" ht="15.75">
      <c r="A4" s="1">
        <v>1</v>
      </c>
      <c r="B4" s="240" t="s">
        <v>9</v>
      </c>
      <c r="C4" s="229" t="s">
        <v>377</v>
      </c>
      <c r="D4" s="230"/>
      <c r="E4" s="231"/>
      <c r="F4" s="229" t="s">
        <v>110</v>
      </c>
      <c r="G4" s="230"/>
      <c r="H4" s="231"/>
      <c r="I4" s="229" t="s">
        <v>111</v>
      </c>
      <c r="J4" s="230"/>
      <c r="K4" s="231"/>
      <c r="L4" s="229" t="s">
        <v>5</v>
      </c>
      <c r="M4" s="230"/>
      <c r="N4" s="231"/>
      <c r="O4" s="240" t="s">
        <v>9</v>
      </c>
      <c r="P4" s="229" t="s">
        <v>377</v>
      </c>
      <c r="Q4" s="230"/>
      <c r="R4" s="231"/>
      <c r="S4" s="229" t="s">
        <v>110</v>
      </c>
      <c r="T4" s="230"/>
      <c r="U4" s="231"/>
      <c r="V4" s="229" t="s">
        <v>111</v>
      </c>
      <c r="W4" s="230"/>
      <c r="X4" s="231"/>
      <c r="Y4" s="240" t="s">
        <v>5</v>
      </c>
      <c r="Z4" s="240"/>
      <c r="AA4" s="240"/>
    </row>
    <row r="5" spans="1:27" s="11" customFormat="1" ht="15.75">
      <c r="A5" s="1">
        <v>2</v>
      </c>
      <c r="B5" s="240"/>
      <c r="C5" s="81" t="s">
        <v>4</v>
      </c>
      <c r="D5" s="38" t="s">
        <v>567</v>
      </c>
      <c r="E5" s="38" t="s">
        <v>568</v>
      </c>
      <c r="F5" s="81" t="s">
        <v>4</v>
      </c>
      <c r="G5" s="38" t="s">
        <v>567</v>
      </c>
      <c r="H5" s="38" t="s">
        <v>568</v>
      </c>
      <c r="I5" s="81" t="s">
        <v>4</v>
      </c>
      <c r="J5" s="38" t="s">
        <v>567</v>
      </c>
      <c r="K5" s="38" t="s">
        <v>568</v>
      </c>
      <c r="L5" s="81" t="s">
        <v>4</v>
      </c>
      <c r="M5" s="38" t="s">
        <v>567</v>
      </c>
      <c r="N5" s="38" t="s">
        <v>568</v>
      </c>
      <c r="O5" s="240"/>
      <c r="P5" s="81" t="s">
        <v>4</v>
      </c>
      <c r="Q5" s="38" t="s">
        <v>567</v>
      </c>
      <c r="R5" s="38" t="s">
        <v>568</v>
      </c>
      <c r="S5" s="81" t="s">
        <v>4</v>
      </c>
      <c r="T5" s="38" t="s">
        <v>567</v>
      </c>
      <c r="U5" s="38" t="s">
        <v>568</v>
      </c>
      <c r="V5" s="81" t="s">
        <v>4</v>
      </c>
      <c r="W5" s="38" t="s">
        <v>567</v>
      </c>
      <c r="X5" s="38" t="s">
        <v>568</v>
      </c>
      <c r="Y5" s="81" t="s">
        <v>4</v>
      </c>
      <c r="Z5" s="38" t="s">
        <v>567</v>
      </c>
      <c r="AA5" s="38" t="s">
        <v>568</v>
      </c>
    </row>
    <row r="6" spans="1:27" s="88" customFormat="1" ht="16.5">
      <c r="A6" s="1">
        <v>3</v>
      </c>
      <c r="B6" s="233" t="s">
        <v>44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5"/>
      <c r="O6" s="227" t="s">
        <v>122</v>
      </c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</row>
    <row r="7" spans="1:27" s="11" customFormat="1" ht="47.25">
      <c r="A7" s="1">
        <v>4</v>
      </c>
      <c r="B7" s="83" t="s">
        <v>278</v>
      </c>
      <c r="C7" s="5">
        <f>Bevételek!C95</f>
        <v>0</v>
      </c>
      <c r="D7" s="5">
        <f>Bevételek!D95</f>
        <v>0</v>
      </c>
      <c r="E7" s="5">
        <f>Bevételek!E95</f>
        <v>0</v>
      </c>
      <c r="F7" s="5">
        <f>Bevételek!C96</f>
        <v>11319603</v>
      </c>
      <c r="G7" s="5">
        <f>Bevételek!D96</f>
        <v>11476343</v>
      </c>
      <c r="H7" s="5">
        <f>Bevételek!E96</f>
        <v>11476343</v>
      </c>
      <c r="I7" s="5">
        <f>Bevételek!C97</f>
        <v>0</v>
      </c>
      <c r="J7" s="5">
        <f>Bevételek!D97</f>
        <v>0</v>
      </c>
      <c r="K7" s="5">
        <f>Bevételek!E97</f>
        <v>0</v>
      </c>
      <c r="L7" s="5">
        <f aca="true" t="shared" si="0" ref="L7:N10">C7+F7+I7</f>
        <v>11319603</v>
      </c>
      <c r="M7" s="5">
        <f t="shared" si="0"/>
        <v>11476343</v>
      </c>
      <c r="N7" s="5">
        <f t="shared" si="0"/>
        <v>11476343</v>
      </c>
      <c r="O7" s="85" t="s">
        <v>39</v>
      </c>
      <c r="P7" s="5">
        <f>Kiadás!C8</f>
        <v>0</v>
      </c>
      <c r="Q7" s="5">
        <f>Kiadás!D8</f>
        <v>0</v>
      </c>
      <c r="R7" s="5">
        <f>Kiadás!E8</f>
        <v>0</v>
      </c>
      <c r="S7" s="5">
        <f>Kiadás!C9</f>
        <v>5247000</v>
      </c>
      <c r="T7" s="5">
        <f>Kiadás!D9</f>
        <v>5814195</v>
      </c>
      <c r="U7" s="5">
        <f>Kiadás!E9</f>
        <v>5061780</v>
      </c>
      <c r="V7" s="5">
        <f>Kiadás!C10</f>
        <v>710000</v>
      </c>
      <c r="W7" s="5">
        <f>Kiadás!D10</f>
        <v>731305</v>
      </c>
      <c r="X7" s="5">
        <f>Kiadás!E10</f>
        <v>731305</v>
      </c>
      <c r="Y7" s="5">
        <f aca="true" t="shared" si="1" ref="Y7:AA11">P7+S7+V7</f>
        <v>5957000</v>
      </c>
      <c r="Z7" s="5">
        <f t="shared" si="1"/>
        <v>6545500</v>
      </c>
      <c r="AA7" s="5">
        <f t="shared" si="1"/>
        <v>5793085</v>
      </c>
    </row>
    <row r="8" spans="1:27" s="11" customFormat="1" ht="45">
      <c r="A8" s="1">
        <v>5</v>
      </c>
      <c r="B8" s="83" t="s">
        <v>300</v>
      </c>
      <c r="C8" s="5">
        <f>Bevételek!C161</f>
        <v>0</v>
      </c>
      <c r="D8" s="5">
        <f>Bevételek!D161</f>
        <v>0</v>
      </c>
      <c r="E8" s="5">
        <f>Bevételek!E161</f>
        <v>0</v>
      </c>
      <c r="F8" s="5">
        <f>Bevételek!C162</f>
        <v>315000</v>
      </c>
      <c r="G8" s="5">
        <f>Bevételek!D162</f>
        <v>316836</v>
      </c>
      <c r="H8" s="5">
        <f>Bevételek!E162</f>
        <v>286232</v>
      </c>
      <c r="I8" s="5">
        <f>Bevételek!C163</f>
        <v>3680000</v>
      </c>
      <c r="J8" s="5">
        <f>Bevételek!D163</f>
        <v>4668328</v>
      </c>
      <c r="K8" s="5">
        <f>Bevételek!E163</f>
        <v>4015032</v>
      </c>
      <c r="L8" s="5">
        <f t="shared" si="0"/>
        <v>3995000</v>
      </c>
      <c r="M8" s="5">
        <f t="shared" si="0"/>
        <v>4985164</v>
      </c>
      <c r="N8" s="5">
        <f t="shared" si="0"/>
        <v>4301264</v>
      </c>
      <c r="O8" s="85" t="s">
        <v>80</v>
      </c>
      <c r="P8" s="5">
        <f>Kiadás!C12</f>
        <v>0</v>
      </c>
      <c r="Q8" s="5">
        <f>Kiadás!D12</f>
        <v>0</v>
      </c>
      <c r="R8" s="5">
        <f>Kiadás!E12</f>
        <v>0</v>
      </c>
      <c r="S8" s="5">
        <f>Kiadás!C13</f>
        <v>954000</v>
      </c>
      <c r="T8" s="5">
        <f>Kiadás!D13</f>
        <v>1175500</v>
      </c>
      <c r="U8" s="5">
        <f>Kiadás!E13</f>
        <v>1037143</v>
      </c>
      <c r="V8" s="5">
        <f>Kiadás!C14</f>
        <v>156000</v>
      </c>
      <c r="W8" s="5">
        <f>Kiadás!D14</f>
        <v>156000</v>
      </c>
      <c r="X8" s="5">
        <f>Kiadás!E14</f>
        <v>145840</v>
      </c>
      <c r="Y8" s="5">
        <f t="shared" si="1"/>
        <v>1110000</v>
      </c>
      <c r="Z8" s="5">
        <f t="shared" si="1"/>
        <v>1331500</v>
      </c>
      <c r="AA8" s="5">
        <f t="shared" si="1"/>
        <v>1182983</v>
      </c>
    </row>
    <row r="9" spans="1:27" s="11" customFormat="1" ht="15.75">
      <c r="A9" s="1">
        <v>6</v>
      </c>
      <c r="B9" s="83" t="s">
        <v>44</v>
      </c>
      <c r="C9" s="5">
        <f>Bevételek!C217</f>
        <v>0</v>
      </c>
      <c r="D9" s="5">
        <f>Bevételek!D217</f>
        <v>0</v>
      </c>
      <c r="E9" s="5">
        <f>Bevételek!E217</f>
        <v>0</v>
      </c>
      <c r="F9" s="5">
        <f>Bevételek!C218</f>
        <v>1319850</v>
      </c>
      <c r="G9" s="5">
        <f>Bevételek!D218</f>
        <v>1346781</v>
      </c>
      <c r="H9" s="5">
        <f>Bevételek!E218</f>
        <v>815707</v>
      </c>
      <c r="I9" s="5">
        <f>Bevételek!C219</f>
        <v>0</v>
      </c>
      <c r="J9" s="5">
        <f>Bevételek!D219</f>
        <v>0</v>
      </c>
      <c r="K9" s="5">
        <f>Bevételek!E219</f>
        <v>0</v>
      </c>
      <c r="L9" s="5">
        <f t="shared" si="0"/>
        <v>1319850</v>
      </c>
      <c r="M9" s="5">
        <f t="shared" si="0"/>
        <v>1346781</v>
      </c>
      <c r="N9" s="5">
        <f t="shared" si="0"/>
        <v>815707</v>
      </c>
      <c r="O9" s="85" t="s">
        <v>81</v>
      </c>
      <c r="P9" s="5">
        <f>Kiadás!C16</f>
        <v>0</v>
      </c>
      <c r="Q9" s="5">
        <f>Kiadás!D16</f>
        <v>0</v>
      </c>
      <c r="R9" s="5">
        <f>Kiadás!E16</f>
        <v>0</v>
      </c>
      <c r="S9" s="5">
        <f>Kiadás!C17</f>
        <v>7791650</v>
      </c>
      <c r="T9" s="5">
        <f>Kiadás!D17</f>
        <v>7896290</v>
      </c>
      <c r="U9" s="5">
        <f>Kiadás!E17</f>
        <v>4252033</v>
      </c>
      <c r="V9" s="5">
        <f>Kiadás!C18</f>
        <v>0</v>
      </c>
      <c r="W9" s="5">
        <f>Kiadás!D18</f>
        <v>0</v>
      </c>
      <c r="X9" s="5">
        <f>Kiadás!E18</f>
        <v>0</v>
      </c>
      <c r="Y9" s="5">
        <f t="shared" si="1"/>
        <v>7791650</v>
      </c>
      <c r="Z9" s="5">
        <f t="shared" si="1"/>
        <v>7896290</v>
      </c>
      <c r="AA9" s="5">
        <f t="shared" si="1"/>
        <v>4252033</v>
      </c>
    </row>
    <row r="10" spans="1:27" s="11" customFormat="1" ht="15.75">
      <c r="A10" s="1">
        <v>7</v>
      </c>
      <c r="B10" s="228" t="s">
        <v>358</v>
      </c>
      <c r="C10" s="225">
        <f>Bevételek!C251</f>
        <v>0</v>
      </c>
      <c r="D10" s="225">
        <f>Bevételek!D251</f>
        <v>0</v>
      </c>
      <c r="E10" s="225">
        <f>Bevételek!E251</f>
        <v>0</v>
      </c>
      <c r="F10" s="225">
        <f>Bevételek!C252</f>
        <v>0</v>
      </c>
      <c r="G10" s="225">
        <f>Bevételek!D252</f>
        <v>126839</v>
      </c>
      <c r="H10" s="225">
        <f>Bevételek!E252</f>
        <v>125500</v>
      </c>
      <c r="I10" s="225">
        <f>Bevételek!C253</f>
        <v>0</v>
      </c>
      <c r="J10" s="225">
        <f>Bevételek!D253</f>
        <v>0</v>
      </c>
      <c r="K10" s="225">
        <f>Bevételek!E253</f>
        <v>0</v>
      </c>
      <c r="L10" s="225">
        <f t="shared" si="0"/>
        <v>0</v>
      </c>
      <c r="M10" s="225">
        <f t="shared" si="0"/>
        <v>126839</v>
      </c>
      <c r="N10" s="225">
        <f t="shared" si="0"/>
        <v>125500</v>
      </c>
      <c r="O10" s="85" t="s">
        <v>82</v>
      </c>
      <c r="P10" s="5">
        <f>Kiadás!C61</f>
        <v>0</v>
      </c>
      <c r="Q10" s="5">
        <f>Kiadás!D61</f>
        <v>0</v>
      </c>
      <c r="R10" s="5">
        <f>Kiadás!E61</f>
        <v>0</v>
      </c>
      <c r="S10" s="5">
        <f>Kiadás!C62</f>
        <v>490000</v>
      </c>
      <c r="T10" s="5">
        <f>Kiadás!D62</f>
        <v>504000</v>
      </c>
      <c r="U10" s="5">
        <f>Kiadás!E62</f>
        <v>504000</v>
      </c>
      <c r="V10" s="5">
        <f>Kiadás!C63</f>
        <v>0</v>
      </c>
      <c r="W10" s="5">
        <f>Kiadás!D63</f>
        <v>0</v>
      </c>
      <c r="X10" s="5">
        <f>Kiadás!E63</f>
        <v>0</v>
      </c>
      <c r="Y10" s="5">
        <f t="shared" si="1"/>
        <v>490000</v>
      </c>
      <c r="Z10" s="5">
        <f t="shared" si="1"/>
        <v>504000</v>
      </c>
      <c r="AA10" s="5">
        <f t="shared" si="1"/>
        <v>504000</v>
      </c>
    </row>
    <row r="11" spans="1:27" s="11" customFormat="1" ht="30">
      <c r="A11" s="1">
        <v>8</v>
      </c>
      <c r="B11" s="228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85" t="s">
        <v>83</v>
      </c>
      <c r="P11" s="5">
        <f>Kiadás!C125</f>
        <v>0</v>
      </c>
      <c r="Q11" s="5">
        <f>Kiadás!D125</f>
        <v>0</v>
      </c>
      <c r="R11" s="5">
        <f>Kiadás!E125</f>
        <v>0</v>
      </c>
      <c r="S11" s="5">
        <f>Kiadás!C126</f>
        <v>691050</v>
      </c>
      <c r="T11" s="5">
        <f>Kiadás!D126</f>
        <v>996084</v>
      </c>
      <c r="U11" s="5">
        <f>Kiadás!E126</f>
        <v>849989</v>
      </c>
      <c r="V11" s="5">
        <f>Kiadás!C127</f>
        <v>0</v>
      </c>
      <c r="W11" s="5">
        <f>Kiadás!D127</f>
        <v>0</v>
      </c>
      <c r="X11" s="5">
        <f>Kiadás!E127</f>
        <v>0</v>
      </c>
      <c r="Y11" s="5">
        <f t="shared" si="1"/>
        <v>691050</v>
      </c>
      <c r="Z11" s="5">
        <f t="shared" si="1"/>
        <v>996084</v>
      </c>
      <c r="AA11" s="5">
        <f t="shared" si="1"/>
        <v>849989</v>
      </c>
    </row>
    <row r="12" spans="1:27" s="11" customFormat="1" ht="15.75">
      <c r="A12" s="1">
        <v>9</v>
      </c>
      <c r="B12" s="84" t="s">
        <v>85</v>
      </c>
      <c r="C12" s="13">
        <f aca="true" t="shared" si="2" ref="C12:N12">SUM(C7:C11)</f>
        <v>0</v>
      </c>
      <c r="D12" s="13">
        <f t="shared" si="2"/>
        <v>0</v>
      </c>
      <c r="E12" s="13">
        <f t="shared" si="2"/>
        <v>0</v>
      </c>
      <c r="F12" s="13">
        <f t="shared" si="2"/>
        <v>12954453</v>
      </c>
      <c r="G12" s="13">
        <f t="shared" si="2"/>
        <v>13266799</v>
      </c>
      <c r="H12" s="13">
        <f t="shared" si="2"/>
        <v>12703782</v>
      </c>
      <c r="I12" s="13">
        <f t="shared" si="2"/>
        <v>3680000</v>
      </c>
      <c r="J12" s="13">
        <f t="shared" si="2"/>
        <v>4668328</v>
      </c>
      <c r="K12" s="13">
        <f t="shared" si="2"/>
        <v>4015032</v>
      </c>
      <c r="L12" s="13">
        <f t="shared" si="2"/>
        <v>16634453</v>
      </c>
      <c r="M12" s="13">
        <f t="shared" si="2"/>
        <v>17935127</v>
      </c>
      <c r="N12" s="13">
        <f t="shared" si="2"/>
        <v>16718814</v>
      </c>
      <c r="O12" s="84" t="s">
        <v>86</v>
      </c>
      <c r="P12" s="13">
        <f aca="true" t="shared" si="3" ref="P12:AA12">SUM(P7:P11)</f>
        <v>0</v>
      </c>
      <c r="Q12" s="13">
        <f t="shared" si="3"/>
        <v>0</v>
      </c>
      <c r="R12" s="13">
        <f t="shared" si="3"/>
        <v>0</v>
      </c>
      <c r="S12" s="13">
        <f t="shared" si="3"/>
        <v>15173700</v>
      </c>
      <c r="T12" s="13">
        <f t="shared" si="3"/>
        <v>16386069</v>
      </c>
      <c r="U12" s="13">
        <f t="shared" si="3"/>
        <v>11704945</v>
      </c>
      <c r="V12" s="13">
        <f t="shared" si="3"/>
        <v>866000</v>
      </c>
      <c r="W12" s="13">
        <f t="shared" si="3"/>
        <v>887305</v>
      </c>
      <c r="X12" s="13">
        <f t="shared" si="3"/>
        <v>877145</v>
      </c>
      <c r="Y12" s="13">
        <f t="shared" si="3"/>
        <v>16039700</v>
      </c>
      <c r="Z12" s="13">
        <f t="shared" si="3"/>
        <v>17273374</v>
      </c>
      <c r="AA12" s="13">
        <f t="shared" si="3"/>
        <v>12582090</v>
      </c>
    </row>
    <row r="13" spans="1:27" s="11" customFormat="1" ht="15.75">
      <c r="A13" s="1">
        <v>10</v>
      </c>
      <c r="B13" s="86" t="s">
        <v>127</v>
      </c>
      <c r="C13" s="87">
        <f aca="true" t="shared" si="4" ref="C13:N13">C12-P12</f>
        <v>0</v>
      </c>
      <c r="D13" s="87">
        <f t="shared" si="4"/>
        <v>0</v>
      </c>
      <c r="E13" s="87">
        <f t="shared" si="4"/>
        <v>0</v>
      </c>
      <c r="F13" s="87">
        <f t="shared" si="4"/>
        <v>-2219247</v>
      </c>
      <c r="G13" s="87">
        <f t="shared" si="4"/>
        <v>-3119270</v>
      </c>
      <c r="H13" s="87">
        <f t="shared" si="4"/>
        <v>998837</v>
      </c>
      <c r="I13" s="87">
        <f t="shared" si="4"/>
        <v>2814000</v>
      </c>
      <c r="J13" s="87">
        <f t="shared" si="4"/>
        <v>3781023</v>
      </c>
      <c r="K13" s="87">
        <f t="shared" si="4"/>
        <v>3137887</v>
      </c>
      <c r="L13" s="87">
        <f t="shared" si="4"/>
        <v>594753</v>
      </c>
      <c r="M13" s="87">
        <f t="shared" si="4"/>
        <v>661753</v>
      </c>
      <c r="N13" s="87">
        <f t="shared" si="4"/>
        <v>4136724</v>
      </c>
      <c r="O13" s="232" t="s">
        <v>113</v>
      </c>
      <c r="P13" s="226">
        <f>Kiadás!C154</f>
        <v>0</v>
      </c>
      <c r="Q13" s="226">
        <f>Kiadás!D154</f>
        <v>0</v>
      </c>
      <c r="R13" s="226">
        <f>Kiadás!E154</f>
        <v>0</v>
      </c>
      <c r="S13" s="226">
        <f>Kiadás!C155</f>
        <v>450628</v>
      </c>
      <c r="T13" s="226">
        <f>Kiadás!D155</f>
        <v>894397</v>
      </c>
      <c r="U13" s="226">
        <f>Kiadás!E155</f>
        <v>450628</v>
      </c>
      <c r="V13" s="226">
        <f>Kiadás!C156</f>
        <v>0</v>
      </c>
      <c r="W13" s="226">
        <f>Kiadás!D156</f>
        <v>0</v>
      </c>
      <c r="X13" s="226">
        <f>Kiadás!E156</f>
        <v>0</v>
      </c>
      <c r="Y13" s="226">
        <f>P13+S13+V13</f>
        <v>450628</v>
      </c>
      <c r="Z13" s="226">
        <f>Q13+T13+W13</f>
        <v>894397</v>
      </c>
      <c r="AA13" s="226">
        <f>R13+U13+X13</f>
        <v>450628</v>
      </c>
    </row>
    <row r="14" spans="1:27" s="11" customFormat="1" ht="15.75">
      <c r="A14" s="1">
        <v>11</v>
      </c>
      <c r="B14" s="86" t="s">
        <v>118</v>
      </c>
      <c r="C14" s="5">
        <f>Bevételek!C272</f>
        <v>0</v>
      </c>
      <c r="D14" s="5">
        <f>Bevételek!D272</f>
        <v>0</v>
      </c>
      <c r="E14" s="5">
        <f>Bevételek!E272</f>
        <v>0</v>
      </c>
      <c r="F14" s="5">
        <f>Bevételek!C273</f>
        <v>10951779</v>
      </c>
      <c r="G14" s="5">
        <f>Bevételek!D273</f>
        <v>10951779</v>
      </c>
      <c r="H14" s="5">
        <f>Bevételek!E273</f>
        <v>10951779</v>
      </c>
      <c r="I14" s="5">
        <f>Bevételek!C274</f>
        <v>0</v>
      </c>
      <c r="J14" s="5">
        <f>Bevételek!D274</f>
        <v>0</v>
      </c>
      <c r="K14" s="5">
        <f>Bevételek!E274</f>
        <v>0</v>
      </c>
      <c r="L14" s="5">
        <f aca="true" t="shared" si="5" ref="L14:N15">C14+F14+I14</f>
        <v>10951779</v>
      </c>
      <c r="M14" s="5">
        <f t="shared" si="5"/>
        <v>10951779</v>
      </c>
      <c r="N14" s="5">
        <f t="shared" si="5"/>
        <v>10951779</v>
      </c>
      <c r="O14" s="232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</row>
    <row r="15" spans="1:27" s="11" customFormat="1" ht="15.75">
      <c r="A15" s="1">
        <v>12</v>
      </c>
      <c r="B15" s="86" t="s">
        <v>119</v>
      </c>
      <c r="C15" s="5">
        <f>Bevételek!C293</f>
        <v>0</v>
      </c>
      <c r="D15" s="5">
        <f>Bevételek!D293</f>
        <v>0</v>
      </c>
      <c r="E15" s="5">
        <f>Bevételek!E293</f>
        <v>0</v>
      </c>
      <c r="F15" s="5">
        <f>Bevételek!C294</f>
        <v>0</v>
      </c>
      <c r="G15" s="5">
        <f>Bevételek!D294</f>
        <v>443769</v>
      </c>
      <c r="H15" s="5">
        <f>Bevételek!E294</f>
        <v>443769</v>
      </c>
      <c r="I15" s="5">
        <f>Bevételek!C295</f>
        <v>0</v>
      </c>
      <c r="J15" s="5">
        <f>Bevételek!D295</f>
        <v>0</v>
      </c>
      <c r="K15" s="5">
        <f>Bevételek!E295</f>
        <v>0</v>
      </c>
      <c r="L15" s="5">
        <f t="shared" si="5"/>
        <v>0</v>
      </c>
      <c r="M15" s="5">
        <f t="shared" si="5"/>
        <v>443769</v>
      </c>
      <c r="N15" s="5">
        <f t="shared" si="5"/>
        <v>443769</v>
      </c>
      <c r="O15" s="232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</row>
    <row r="16" spans="1:27" s="11" customFormat="1" ht="31.5">
      <c r="A16" s="1">
        <v>13</v>
      </c>
      <c r="B16" s="84" t="s">
        <v>10</v>
      </c>
      <c r="C16" s="14">
        <f aca="true" t="shared" si="6" ref="C16:N16">C12+C14+C15</f>
        <v>0</v>
      </c>
      <c r="D16" s="14">
        <f t="shared" si="6"/>
        <v>0</v>
      </c>
      <c r="E16" s="14">
        <f t="shared" si="6"/>
        <v>0</v>
      </c>
      <c r="F16" s="14">
        <f t="shared" si="6"/>
        <v>23906232</v>
      </c>
      <c r="G16" s="14">
        <f t="shared" si="6"/>
        <v>24662347</v>
      </c>
      <c r="H16" s="14">
        <f t="shared" si="6"/>
        <v>24099330</v>
      </c>
      <c r="I16" s="14">
        <f t="shared" si="6"/>
        <v>3680000</v>
      </c>
      <c r="J16" s="14">
        <f t="shared" si="6"/>
        <v>4668328</v>
      </c>
      <c r="K16" s="14">
        <f t="shared" si="6"/>
        <v>4015032</v>
      </c>
      <c r="L16" s="14">
        <f t="shared" si="6"/>
        <v>27586232</v>
      </c>
      <c r="M16" s="14">
        <f t="shared" si="6"/>
        <v>29330675</v>
      </c>
      <c r="N16" s="14">
        <f t="shared" si="6"/>
        <v>28114362</v>
      </c>
      <c r="O16" s="84" t="s">
        <v>11</v>
      </c>
      <c r="P16" s="14">
        <f aca="true" t="shared" si="7" ref="P16:AA16">P12+P13</f>
        <v>0</v>
      </c>
      <c r="Q16" s="14">
        <f t="shared" si="7"/>
        <v>0</v>
      </c>
      <c r="R16" s="14">
        <f t="shared" si="7"/>
        <v>0</v>
      </c>
      <c r="S16" s="14">
        <f t="shared" si="7"/>
        <v>15624328</v>
      </c>
      <c r="T16" s="14">
        <f t="shared" si="7"/>
        <v>17280466</v>
      </c>
      <c r="U16" s="14">
        <f t="shared" si="7"/>
        <v>12155573</v>
      </c>
      <c r="V16" s="14">
        <f t="shared" si="7"/>
        <v>866000</v>
      </c>
      <c r="W16" s="14">
        <f t="shared" si="7"/>
        <v>887305</v>
      </c>
      <c r="X16" s="14">
        <f t="shared" si="7"/>
        <v>877145</v>
      </c>
      <c r="Y16" s="14">
        <f t="shared" si="7"/>
        <v>16490328</v>
      </c>
      <c r="Z16" s="14">
        <f t="shared" si="7"/>
        <v>18167771</v>
      </c>
      <c r="AA16" s="14">
        <f t="shared" si="7"/>
        <v>13032718</v>
      </c>
    </row>
    <row r="17" spans="1:27" s="88" customFormat="1" ht="16.5">
      <c r="A17" s="1">
        <v>14</v>
      </c>
      <c r="B17" s="236" t="s">
        <v>121</v>
      </c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8"/>
      <c r="O17" s="227" t="s">
        <v>100</v>
      </c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</row>
    <row r="18" spans="1:27" s="11" customFormat="1" ht="47.25">
      <c r="A18" s="1">
        <v>15</v>
      </c>
      <c r="B18" s="83" t="s">
        <v>287</v>
      </c>
      <c r="C18" s="5">
        <f>Bevételek!C132</f>
        <v>0</v>
      </c>
      <c r="D18" s="5">
        <f>Bevételek!D132</f>
        <v>0</v>
      </c>
      <c r="E18" s="5">
        <f>Bevételek!E132</f>
        <v>0</v>
      </c>
      <c r="F18" s="5">
        <f>Bevételek!C133</f>
        <v>21985132</v>
      </c>
      <c r="G18" s="5">
        <f>Bevételek!D133</f>
        <v>21985132</v>
      </c>
      <c r="H18" s="5">
        <f>Bevételek!E133</f>
        <v>21985132</v>
      </c>
      <c r="I18" s="5">
        <f>Bevételek!C134</f>
        <v>0</v>
      </c>
      <c r="J18" s="5">
        <f>Bevételek!D134</f>
        <v>0</v>
      </c>
      <c r="K18" s="5">
        <f>Bevételek!E134</f>
        <v>0</v>
      </c>
      <c r="L18" s="5">
        <f aca="true" t="shared" si="8" ref="L18:N20">C18+F18+I18</f>
        <v>21985132</v>
      </c>
      <c r="M18" s="5">
        <f t="shared" si="8"/>
        <v>21985132</v>
      </c>
      <c r="N18" s="5">
        <f t="shared" si="8"/>
        <v>21985132</v>
      </c>
      <c r="O18" s="83" t="s">
        <v>98</v>
      </c>
      <c r="P18" s="5">
        <f>Kiadás!C130</f>
        <v>0</v>
      </c>
      <c r="Q18" s="5">
        <f>Kiadás!D130</f>
        <v>0</v>
      </c>
      <c r="R18" s="5">
        <f>Kiadás!E130</f>
        <v>0</v>
      </c>
      <c r="S18" s="5">
        <f>Kiadás!C131</f>
        <v>3965460</v>
      </c>
      <c r="T18" s="5">
        <f>Kiadás!D131</f>
        <v>4002460</v>
      </c>
      <c r="U18" s="5">
        <f>Kiadás!E131</f>
        <v>251500</v>
      </c>
      <c r="V18" s="5">
        <f>Kiadás!C132</f>
        <v>0</v>
      </c>
      <c r="W18" s="5">
        <f>Kiadás!D132</f>
        <v>0</v>
      </c>
      <c r="X18" s="5">
        <f>Kiadás!E132</f>
        <v>0</v>
      </c>
      <c r="Y18" s="5">
        <f aca="true" t="shared" si="9" ref="Y18:AA20">P18+S18+V18</f>
        <v>3965460</v>
      </c>
      <c r="Z18" s="5">
        <f t="shared" si="9"/>
        <v>4002460</v>
      </c>
      <c r="AA18" s="5">
        <f t="shared" si="9"/>
        <v>251500</v>
      </c>
    </row>
    <row r="19" spans="1:27" s="11" customFormat="1" ht="15.75">
      <c r="A19" s="1">
        <v>16</v>
      </c>
      <c r="B19" s="83" t="s">
        <v>121</v>
      </c>
      <c r="C19" s="5">
        <f>Bevételek!C237</f>
        <v>0</v>
      </c>
      <c r="D19" s="5">
        <f>Bevételek!D237</f>
        <v>0</v>
      </c>
      <c r="E19" s="5">
        <f>Bevételek!E237</f>
        <v>0</v>
      </c>
      <c r="F19" s="5">
        <f>Bevételek!C238</f>
        <v>0</v>
      </c>
      <c r="G19" s="5">
        <f>Bevételek!D238</f>
        <v>0</v>
      </c>
      <c r="H19" s="5">
        <f>Bevételek!E238</f>
        <v>0</v>
      </c>
      <c r="I19" s="5">
        <f>Bevételek!C239</f>
        <v>0</v>
      </c>
      <c r="J19" s="5">
        <f>Bevételek!D239</f>
        <v>0</v>
      </c>
      <c r="K19" s="5">
        <f>Bevételek!E239</f>
        <v>0</v>
      </c>
      <c r="L19" s="5">
        <f t="shared" si="8"/>
        <v>0</v>
      </c>
      <c r="M19" s="5">
        <f t="shared" si="8"/>
        <v>0</v>
      </c>
      <c r="N19" s="5">
        <f t="shared" si="8"/>
        <v>0</v>
      </c>
      <c r="O19" s="83" t="s">
        <v>45</v>
      </c>
      <c r="P19" s="5">
        <f>Kiadás!C134</f>
        <v>0</v>
      </c>
      <c r="Q19" s="5">
        <f>Kiadás!D134</f>
        <v>0</v>
      </c>
      <c r="R19" s="5">
        <f>Kiadás!E134</f>
        <v>0</v>
      </c>
      <c r="S19" s="5">
        <f>Kiadás!C135</f>
        <v>29102944</v>
      </c>
      <c r="T19" s="5">
        <f>Kiadás!D135</f>
        <v>29102944</v>
      </c>
      <c r="U19" s="5">
        <f>Kiadás!E135</f>
        <v>25258458</v>
      </c>
      <c r="V19" s="5">
        <f>Kiadás!C136</f>
        <v>0</v>
      </c>
      <c r="W19" s="5">
        <f>Kiadás!D136</f>
        <v>0</v>
      </c>
      <c r="X19" s="5">
        <f>Kiadás!E136</f>
        <v>0</v>
      </c>
      <c r="Y19" s="5">
        <f t="shared" si="9"/>
        <v>29102944</v>
      </c>
      <c r="Z19" s="5">
        <f t="shared" si="9"/>
        <v>29102944</v>
      </c>
      <c r="AA19" s="5">
        <f t="shared" si="9"/>
        <v>25258458</v>
      </c>
    </row>
    <row r="20" spans="1:27" s="11" customFormat="1" ht="31.5">
      <c r="A20" s="1">
        <v>17</v>
      </c>
      <c r="B20" s="83" t="s">
        <v>359</v>
      </c>
      <c r="C20" s="5">
        <f>Bevételek!C264</f>
        <v>0</v>
      </c>
      <c r="D20" s="5">
        <f>Bevételek!D264</f>
        <v>0</v>
      </c>
      <c r="E20" s="5">
        <f>Bevételek!E264</f>
        <v>0</v>
      </c>
      <c r="F20" s="5">
        <f>Bevételek!C265</f>
        <v>0</v>
      </c>
      <c r="G20" s="5">
        <f>Bevételek!D265</f>
        <v>0</v>
      </c>
      <c r="H20" s="5">
        <f>Bevételek!E265</f>
        <v>0</v>
      </c>
      <c r="I20" s="5">
        <f>Bevételek!C266</f>
        <v>0</v>
      </c>
      <c r="J20" s="5">
        <f>Bevételek!D266</f>
        <v>0</v>
      </c>
      <c r="K20" s="5">
        <f>Bevételek!E266</f>
        <v>0</v>
      </c>
      <c r="L20" s="5">
        <f t="shared" si="8"/>
        <v>0</v>
      </c>
      <c r="M20" s="5">
        <f t="shared" si="8"/>
        <v>0</v>
      </c>
      <c r="N20" s="5">
        <f t="shared" si="8"/>
        <v>0</v>
      </c>
      <c r="O20" s="83" t="s">
        <v>195</v>
      </c>
      <c r="P20" s="5">
        <f>Kiadás!C138</f>
        <v>0</v>
      </c>
      <c r="Q20" s="5">
        <f>Kiadás!D138</f>
        <v>0</v>
      </c>
      <c r="R20" s="5">
        <f>Kiadás!E138</f>
        <v>0</v>
      </c>
      <c r="S20" s="5">
        <f>Kiadás!C139</f>
        <v>12632</v>
      </c>
      <c r="T20" s="5">
        <f>Kiadás!D139</f>
        <v>42632</v>
      </c>
      <c r="U20" s="5">
        <f>Kiadás!E139</f>
        <v>42632</v>
      </c>
      <c r="V20" s="5">
        <f>Kiadás!C140</f>
        <v>0</v>
      </c>
      <c r="W20" s="5">
        <f>Kiadás!D140</f>
        <v>0</v>
      </c>
      <c r="X20" s="5">
        <f>Kiadás!E140</f>
        <v>0</v>
      </c>
      <c r="Y20" s="5">
        <f t="shared" si="9"/>
        <v>12632</v>
      </c>
      <c r="Z20" s="5">
        <f t="shared" si="9"/>
        <v>42632</v>
      </c>
      <c r="AA20" s="5">
        <f t="shared" si="9"/>
        <v>42632</v>
      </c>
    </row>
    <row r="21" spans="1:27" s="11" customFormat="1" ht="15.75">
      <c r="A21" s="1">
        <v>18</v>
      </c>
      <c r="B21" s="84" t="s">
        <v>85</v>
      </c>
      <c r="C21" s="13">
        <f aca="true" t="shared" si="10" ref="C21:N21">SUM(C18:C20)</f>
        <v>0</v>
      </c>
      <c r="D21" s="13">
        <f t="shared" si="10"/>
        <v>0</v>
      </c>
      <c r="E21" s="13">
        <f t="shared" si="10"/>
        <v>0</v>
      </c>
      <c r="F21" s="13">
        <f t="shared" si="10"/>
        <v>21985132</v>
      </c>
      <c r="G21" s="13">
        <f t="shared" si="10"/>
        <v>21985132</v>
      </c>
      <c r="H21" s="13">
        <f t="shared" si="10"/>
        <v>21985132</v>
      </c>
      <c r="I21" s="13">
        <f t="shared" si="10"/>
        <v>0</v>
      </c>
      <c r="J21" s="13">
        <f t="shared" si="10"/>
        <v>0</v>
      </c>
      <c r="K21" s="13">
        <f t="shared" si="10"/>
        <v>0</v>
      </c>
      <c r="L21" s="13">
        <f t="shared" si="10"/>
        <v>21985132</v>
      </c>
      <c r="M21" s="13">
        <f t="shared" si="10"/>
        <v>21985132</v>
      </c>
      <c r="N21" s="13">
        <f t="shared" si="10"/>
        <v>21985132</v>
      </c>
      <c r="O21" s="84" t="s">
        <v>86</v>
      </c>
      <c r="P21" s="13">
        <f aca="true" t="shared" si="11" ref="P21:AA21">SUM(P18:P20)</f>
        <v>0</v>
      </c>
      <c r="Q21" s="13">
        <f t="shared" si="11"/>
        <v>0</v>
      </c>
      <c r="R21" s="13">
        <f t="shared" si="11"/>
        <v>0</v>
      </c>
      <c r="S21" s="13">
        <f t="shared" si="11"/>
        <v>33081036</v>
      </c>
      <c r="T21" s="13">
        <f t="shared" si="11"/>
        <v>33148036</v>
      </c>
      <c r="U21" s="13">
        <f t="shared" si="11"/>
        <v>25552590</v>
      </c>
      <c r="V21" s="13">
        <f t="shared" si="11"/>
        <v>0</v>
      </c>
      <c r="W21" s="13">
        <f t="shared" si="11"/>
        <v>0</v>
      </c>
      <c r="X21" s="13">
        <f t="shared" si="11"/>
        <v>0</v>
      </c>
      <c r="Y21" s="13">
        <f t="shared" si="11"/>
        <v>33081036</v>
      </c>
      <c r="Z21" s="13">
        <f t="shared" si="11"/>
        <v>33148036</v>
      </c>
      <c r="AA21" s="13">
        <f t="shared" si="11"/>
        <v>25552590</v>
      </c>
    </row>
    <row r="22" spans="1:27" s="11" customFormat="1" ht="15.75">
      <c r="A22" s="1">
        <v>19</v>
      </c>
      <c r="B22" s="86" t="s">
        <v>127</v>
      </c>
      <c r="C22" s="87">
        <f aca="true" t="shared" si="12" ref="C22:N22">C21-P21</f>
        <v>0</v>
      </c>
      <c r="D22" s="87">
        <f t="shared" si="12"/>
        <v>0</v>
      </c>
      <c r="E22" s="87">
        <f t="shared" si="12"/>
        <v>0</v>
      </c>
      <c r="F22" s="87">
        <f t="shared" si="12"/>
        <v>-11095904</v>
      </c>
      <c r="G22" s="87">
        <f t="shared" si="12"/>
        <v>-11162904</v>
      </c>
      <c r="H22" s="87">
        <f t="shared" si="12"/>
        <v>-3567458</v>
      </c>
      <c r="I22" s="87">
        <f t="shared" si="12"/>
        <v>0</v>
      </c>
      <c r="J22" s="87">
        <f t="shared" si="12"/>
        <v>0</v>
      </c>
      <c r="K22" s="87">
        <f t="shared" si="12"/>
        <v>0</v>
      </c>
      <c r="L22" s="87">
        <f t="shared" si="12"/>
        <v>-11095904</v>
      </c>
      <c r="M22" s="87">
        <f t="shared" si="12"/>
        <v>-11162904</v>
      </c>
      <c r="N22" s="87">
        <f t="shared" si="12"/>
        <v>-3567458</v>
      </c>
      <c r="O22" s="232" t="s">
        <v>113</v>
      </c>
      <c r="P22" s="226">
        <f>Kiadás!C169</f>
        <v>0</v>
      </c>
      <c r="Q22" s="226">
        <f>Kiadás!D169</f>
        <v>0</v>
      </c>
      <c r="R22" s="226">
        <f>Kiadás!E169</f>
        <v>0</v>
      </c>
      <c r="S22" s="226">
        <f>Kiadás!C170</f>
        <v>0</v>
      </c>
      <c r="T22" s="226">
        <f>Kiadás!D170</f>
        <v>0</v>
      </c>
      <c r="U22" s="226">
        <f>Kiadás!E170</f>
        <v>0</v>
      </c>
      <c r="V22" s="226">
        <f>Kiadás!C171</f>
        <v>0</v>
      </c>
      <c r="W22" s="226">
        <f>Kiadás!D171</f>
        <v>0</v>
      </c>
      <c r="X22" s="226">
        <f>Kiadás!E171</f>
        <v>0</v>
      </c>
      <c r="Y22" s="226">
        <f>P22+S22+V22</f>
        <v>0</v>
      </c>
      <c r="Z22" s="226">
        <f>Q22+T22+W22</f>
        <v>0</v>
      </c>
      <c r="AA22" s="226">
        <f>R22+U22+X22</f>
        <v>0</v>
      </c>
    </row>
    <row r="23" spans="1:27" s="11" customFormat="1" ht="15.75">
      <c r="A23" s="1">
        <v>20</v>
      </c>
      <c r="B23" s="86" t="s">
        <v>118</v>
      </c>
      <c r="C23" s="5">
        <f>Bevételek!C279</f>
        <v>0</v>
      </c>
      <c r="D23" s="5">
        <f>Bevételek!D279</f>
        <v>0</v>
      </c>
      <c r="E23" s="5">
        <f>Bevételek!E279</f>
        <v>0</v>
      </c>
      <c r="F23" s="5">
        <f>Bevételek!C280</f>
        <v>0</v>
      </c>
      <c r="G23" s="5">
        <f>Bevételek!D280</f>
        <v>0</v>
      </c>
      <c r="H23" s="5">
        <f>Bevételek!E280</f>
        <v>0</v>
      </c>
      <c r="I23" s="5">
        <f>Bevételek!C281</f>
        <v>0</v>
      </c>
      <c r="J23" s="5">
        <f>Bevételek!D281</f>
        <v>0</v>
      </c>
      <c r="K23" s="5">
        <f>Bevételek!E281</f>
        <v>0</v>
      </c>
      <c r="L23" s="5">
        <f aca="true" t="shared" si="13" ref="L23:N24">C23+F23+I23</f>
        <v>0</v>
      </c>
      <c r="M23" s="5">
        <f t="shared" si="13"/>
        <v>0</v>
      </c>
      <c r="N23" s="5">
        <f t="shared" si="13"/>
        <v>0</v>
      </c>
      <c r="O23" s="232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</row>
    <row r="24" spans="1:27" s="11" customFormat="1" ht="15.75">
      <c r="A24" s="1">
        <v>21</v>
      </c>
      <c r="B24" s="86" t="s">
        <v>119</v>
      </c>
      <c r="C24" s="5">
        <f>Bevételek!C306</f>
        <v>0</v>
      </c>
      <c r="D24" s="5">
        <f>Bevételek!D306</f>
        <v>0</v>
      </c>
      <c r="E24" s="5">
        <f>Bevételek!E306</f>
        <v>0</v>
      </c>
      <c r="F24" s="5">
        <f>Bevételek!C307</f>
        <v>0</v>
      </c>
      <c r="G24" s="5">
        <f>Bevételek!D307</f>
        <v>0</v>
      </c>
      <c r="H24" s="5">
        <f>Bevételek!E307</f>
        <v>0</v>
      </c>
      <c r="I24" s="5">
        <f>Bevételek!C308</f>
        <v>0</v>
      </c>
      <c r="J24" s="5">
        <f>Bevételek!D308</f>
        <v>0</v>
      </c>
      <c r="K24" s="5">
        <f>Bevételek!E308</f>
        <v>0</v>
      </c>
      <c r="L24" s="5">
        <f t="shared" si="13"/>
        <v>0</v>
      </c>
      <c r="M24" s="5">
        <f t="shared" si="13"/>
        <v>0</v>
      </c>
      <c r="N24" s="5">
        <f t="shared" si="13"/>
        <v>0</v>
      </c>
      <c r="O24" s="232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</row>
    <row r="25" spans="1:27" s="11" customFormat="1" ht="31.5">
      <c r="A25" s="1">
        <v>22</v>
      </c>
      <c r="B25" s="84" t="s">
        <v>12</v>
      </c>
      <c r="C25" s="14">
        <f aca="true" t="shared" si="14" ref="C25:N25">C21+C23+C24</f>
        <v>0</v>
      </c>
      <c r="D25" s="14">
        <f t="shared" si="14"/>
        <v>0</v>
      </c>
      <c r="E25" s="14">
        <f t="shared" si="14"/>
        <v>0</v>
      </c>
      <c r="F25" s="14">
        <f t="shared" si="14"/>
        <v>21985132</v>
      </c>
      <c r="G25" s="14">
        <f t="shared" si="14"/>
        <v>21985132</v>
      </c>
      <c r="H25" s="14">
        <f t="shared" si="14"/>
        <v>21985132</v>
      </c>
      <c r="I25" s="14">
        <f t="shared" si="14"/>
        <v>0</v>
      </c>
      <c r="J25" s="14">
        <f t="shared" si="14"/>
        <v>0</v>
      </c>
      <c r="K25" s="14">
        <f t="shared" si="14"/>
        <v>0</v>
      </c>
      <c r="L25" s="14">
        <f t="shared" si="14"/>
        <v>21985132</v>
      </c>
      <c r="M25" s="14">
        <f t="shared" si="14"/>
        <v>21985132</v>
      </c>
      <c r="N25" s="14">
        <f t="shared" si="14"/>
        <v>21985132</v>
      </c>
      <c r="O25" s="84" t="s">
        <v>13</v>
      </c>
      <c r="P25" s="14">
        <f aca="true" t="shared" si="15" ref="P25:AA25">P21+P22</f>
        <v>0</v>
      </c>
      <c r="Q25" s="14">
        <f t="shared" si="15"/>
        <v>0</v>
      </c>
      <c r="R25" s="14">
        <f t="shared" si="15"/>
        <v>0</v>
      </c>
      <c r="S25" s="14">
        <f t="shared" si="15"/>
        <v>33081036</v>
      </c>
      <c r="T25" s="14">
        <f t="shared" si="15"/>
        <v>33148036</v>
      </c>
      <c r="U25" s="14">
        <f t="shared" si="15"/>
        <v>25552590</v>
      </c>
      <c r="V25" s="14">
        <f t="shared" si="15"/>
        <v>0</v>
      </c>
      <c r="W25" s="14">
        <f t="shared" si="15"/>
        <v>0</v>
      </c>
      <c r="X25" s="14">
        <f t="shared" si="15"/>
        <v>0</v>
      </c>
      <c r="Y25" s="14">
        <f t="shared" si="15"/>
        <v>33081036</v>
      </c>
      <c r="Z25" s="14">
        <f t="shared" si="15"/>
        <v>33148036</v>
      </c>
      <c r="AA25" s="14">
        <f t="shared" si="15"/>
        <v>25552590</v>
      </c>
    </row>
    <row r="26" spans="1:27" s="88" customFormat="1" ht="16.5">
      <c r="A26" s="1">
        <v>23</v>
      </c>
      <c r="B26" s="233" t="s">
        <v>123</v>
      </c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5"/>
      <c r="O26" s="227" t="s">
        <v>124</v>
      </c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</row>
    <row r="27" spans="1:27" s="11" customFormat="1" ht="15.75">
      <c r="A27" s="1">
        <v>24</v>
      </c>
      <c r="B27" s="83" t="s">
        <v>125</v>
      </c>
      <c r="C27" s="5">
        <f aca="true" t="shared" si="16" ref="C27:N27">C12+C21</f>
        <v>0</v>
      </c>
      <c r="D27" s="5">
        <f t="shared" si="16"/>
        <v>0</v>
      </c>
      <c r="E27" s="5">
        <f t="shared" si="16"/>
        <v>0</v>
      </c>
      <c r="F27" s="5">
        <f t="shared" si="16"/>
        <v>34939585</v>
      </c>
      <c r="G27" s="5">
        <f t="shared" si="16"/>
        <v>35251931</v>
      </c>
      <c r="H27" s="5">
        <f t="shared" si="16"/>
        <v>34688914</v>
      </c>
      <c r="I27" s="5">
        <f t="shared" si="16"/>
        <v>3680000</v>
      </c>
      <c r="J27" s="5">
        <f t="shared" si="16"/>
        <v>4668328</v>
      </c>
      <c r="K27" s="5">
        <f t="shared" si="16"/>
        <v>4015032</v>
      </c>
      <c r="L27" s="5">
        <f t="shared" si="16"/>
        <v>38619585</v>
      </c>
      <c r="M27" s="5">
        <f t="shared" si="16"/>
        <v>39920259</v>
      </c>
      <c r="N27" s="5">
        <f t="shared" si="16"/>
        <v>38703946</v>
      </c>
      <c r="O27" s="83" t="s">
        <v>126</v>
      </c>
      <c r="P27" s="5">
        <f aca="true" t="shared" si="17" ref="P27:Z27">P12+P21</f>
        <v>0</v>
      </c>
      <c r="Q27" s="5">
        <f t="shared" si="17"/>
        <v>0</v>
      </c>
      <c r="R27" s="5">
        <f>R12+R21</f>
        <v>0</v>
      </c>
      <c r="S27" s="5">
        <f t="shared" si="17"/>
        <v>48254736</v>
      </c>
      <c r="T27" s="5">
        <f t="shared" si="17"/>
        <v>49534105</v>
      </c>
      <c r="U27" s="5">
        <f>U12+U21</f>
        <v>37257535</v>
      </c>
      <c r="V27" s="5">
        <f t="shared" si="17"/>
        <v>866000</v>
      </c>
      <c r="W27" s="5">
        <f t="shared" si="17"/>
        <v>887305</v>
      </c>
      <c r="X27" s="5">
        <f>X12+X21</f>
        <v>877145</v>
      </c>
      <c r="Y27" s="5">
        <f t="shared" si="17"/>
        <v>49120736</v>
      </c>
      <c r="Z27" s="5">
        <f t="shared" si="17"/>
        <v>50421410</v>
      </c>
      <c r="AA27" s="5">
        <f>AA12+AA21</f>
        <v>38134680</v>
      </c>
    </row>
    <row r="28" spans="1:27" s="11" customFormat="1" ht="15.75">
      <c r="A28" s="1">
        <v>25</v>
      </c>
      <c r="B28" s="86" t="s">
        <v>127</v>
      </c>
      <c r="C28" s="87">
        <f aca="true" t="shared" si="18" ref="C28:N28">C27-P27</f>
        <v>0</v>
      </c>
      <c r="D28" s="87">
        <f t="shared" si="18"/>
        <v>0</v>
      </c>
      <c r="E28" s="87">
        <f t="shared" si="18"/>
        <v>0</v>
      </c>
      <c r="F28" s="87">
        <f t="shared" si="18"/>
        <v>-13315151</v>
      </c>
      <c r="G28" s="87">
        <f t="shared" si="18"/>
        <v>-14282174</v>
      </c>
      <c r="H28" s="87">
        <f t="shared" si="18"/>
        <v>-2568621</v>
      </c>
      <c r="I28" s="87">
        <f t="shared" si="18"/>
        <v>2814000</v>
      </c>
      <c r="J28" s="87">
        <f t="shared" si="18"/>
        <v>3781023</v>
      </c>
      <c r="K28" s="87">
        <f t="shared" si="18"/>
        <v>3137887</v>
      </c>
      <c r="L28" s="87">
        <f t="shared" si="18"/>
        <v>-10501151</v>
      </c>
      <c r="M28" s="87">
        <f t="shared" si="18"/>
        <v>-10501151</v>
      </c>
      <c r="N28" s="87">
        <f t="shared" si="18"/>
        <v>569266</v>
      </c>
      <c r="O28" s="232" t="s">
        <v>120</v>
      </c>
      <c r="P28" s="226">
        <f aca="true" t="shared" si="19" ref="P28:Z28">P13+P22</f>
        <v>0</v>
      </c>
      <c r="Q28" s="226">
        <f t="shared" si="19"/>
        <v>0</v>
      </c>
      <c r="R28" s="226">
        <f>R13+R22</f>
        <v>0</v>
      </c>
      <c r="S28" s="226">
        <f t="shared" si="19"/>
        <v>450628</v>
      </c>
      <c r="T28" s="226">
        <f t="shared" si="19"/>
        <v>894397</v>
      </c>
      <c r="U28" s="226">
        <f>U13+U22</f>
        <v>450628</v>
      </c>
      <c r="V28" s="226">
        <f t="shared" si="19"/>
        <v>0</v>
      </c>
      <c r="W28" s="226">
        <f t="shared" si="19"/>
        <v>0</v>
      </c>
      <c r="X28" s="226">
        <f>X13+X22</f>
        <v>0</v>
      </c>
      <c r="Y28" s="226">
        <f t="shared" si="19"/>
        <v>450628</v>
      </c>
      <c r="Z28" s="226">
        <f t="shared" si="19"/>
        <v>894397</v>
      </c>
      <c r="AA28" s="226">
        <f>AA13+AA22</f>
        <v>450628</v>
      </c>
    </row>
    <row r="29" spans="1:27" s="11" customFormat="1" ht="15.75">
      <c r="A29" s="1">
        <v>26</v>
      </c>
      <c r="B29" s="86" t="s">
        <v>118</v>
      </c>
      <c r="C29" s="5">
        <f aca="true" t="shared" si="20" ref="C29:M29">C14+C23</f>
        <v>0</v>
      </c>
      <c r="D29" s="5">
        <f t="shared" si="20"/>
        <v>0</v>
      </c>
      <c r="E29" s="5">
        <f>E14+E23</f>
        <v>0</v>
      </c>
      <c r="F29" s="5">
        <f t="shared" si="20"/>
        <v>10951779</v>
      </c>
      <c r="G29" s="5">
        <f t="shared" si="20"/>
        <v>10951779</v>
      </c>
      <c r="H29" s="5">
        <f>H14+H23</f>
        <v>10951779</v>
      </c>
      <c r="I29" s="5">
        <f t="shared" si="20"/>
        <v>0</v>
      </c>
      <c r="J29" s="5">
        <f t="shared" si="20"/>
        <v>0</v>
      </c>
      <c r="K29" s="5">
        <f>K14+K23</f>
        <v>0</v>
      </c>
      <c r="L29" s="5">
        <f t="shared" si="20"/>
        <v>10951779</v>
      </c>
      <c r="M29" s="5">
        <f t="shared" si="20"/>
        <v>10951779</v>
      </c>
      <c r="N29" s="5">
        <f>N14+N23</f>
        <v>10951779</v>
      </c>
      <c r="O29" s="232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</row>
    <row r="30" spans="1:27" s="11" customFormat="1" ht="15.75">
      <c r="A30" s="1">
        <v>27</v>
      </c>
      <c r="B30" s="86" t="s">
        <v>119</v>
      </c>
      <c r="C30" s="5">
        <f aca="true" t="shared" si="21" ref="C30:M30">C15+C24</f>
        <v>0</v>
      </c>
      <c r="D30" s="5">
        <f t="shared" si="21"/>
        <v>0</v>
      </c>
      <c r="E30" s="5">
        <f>E15+E24</f>
        <v>0</v>
      </c>
      <c r="F30" s="5">
        <f t="shared" si="21"/>
        <v>0</v>
      </c>
      <c r="G30" s="5">
        <f t="shared" si="21"/>
        <v>443769</v>
      </c>
      <c r="H30" s="5">
        <f>H15+H24</f>
        <v>443769</v>
      </c>
      <c r="I30" s="5">
        <f t="shared" si="21"/>
        <v>0</v>
      </c>
      <c r="J30" s="5">
        <f t="shared" si="21"/>
        <v>0</v>
      </c>
      <c r="K30" s="5">
        <f>K15+K24</f>
        <v>0</v>
      </c>
      <c r="L30" s="5">
        <f t="shared" si="21"/>
        <v>0</v>
      </c>
      <c r="M30" s="5">
        <f t="shared" si="21"/>
        <v>443769</v>
      </c>
      <c r="N30" s="5">
        <f>N15+N24</f>
        <v>443769</v>
      </c>
      <c r="O30" s="232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</row>
    <row r="31" spans="1:27" s="11" customFormat="1" ht="15.75">
      <c r="A31" s="1">
        <v>28</v>
      </c>
      <c r="B31" s="82" t="s">
        <v>7</v>
      </c>
      <c r="C31" s="14">
        <f aca="true" t="shared" si="22" ref="C31:N31">C27+C29+C30</f>
        <v>0</v>
      </c>
      <c r="D31" s="14">
        <f t="shared" si="22"/>
        <v>0</v>
      </c>
      <c r="E31" s="14">
        <f t="shared" si="22"/>
        <v>0</v>
      </c>
      <c r="F31" s="14">
        <f t="shared" si="22"/>
        <v>45891364</v>
      </c>
      <c r="G31" s="14">
        <f t="shared" si="22"/>
        <v>46647479</v>
      </c>
      <c r="H31" s="14">
        <f t="shared" si="22"/>
        <v>46084462</v>
      </c>
      <c r="I31" s="14">
        <f t="shared" si="22"/>
        <v>3680000</v>
      </c>
      <c r="J31" s="14">
        <f t="shared" si="22"/>
        <v>4668328</v>
      </c>
      <c r="K31" s="14">
        <f t="shared" si="22"/>
        <v>4015032</v>
      </c>
      <c r="L31" s="14">
        <f t="shared" si="22"/>
        <v>49571364</v>
      </c>
      <c r="M31" s="14">
        <f t="shared" si="22"/>
        <v>51315807</v>
      </c>
      <c r="N31" s="14">
        <f t="shared" si="22"/>
        <v>50099494</v>
      </c>
      <c r="O31" s="82" t="s">
        <v>8</v>
      </c>
      <c r="P31" s="14">
        <f aca="true" t="shared" si="23" ref="P31:AA31">SUM(P27:P30)</f>
        <v>0</v>
      </c>
      <c r="Q31" s="14">
        <f t="shared" si="23"/>
        <v>0</v>
      </c>
      <c r="R31" s="14">
        <f t="shared" si="23"/>
        <v>0</v>
      </c>
      <c r="S31" s="14">
        <f t="shared" si="23"/>
        <v>48705364</v>
      </c>
      <c r="T31" s="14">
        <f t="shared" si="23"/>
        <v>50428502</v>
      </c>
      <c r="U31" s="14">
        <f t="shared" si="23"/>
        <v>37708163</v>
      </c>
      <c r="V31" s="14">
        <f t="shared" si="23"/>
        <v>866000</v>
      </c>
      <c r="W31" s="14">
        <f t="shared" si="23"/>
        <v>887305</v>
      </c>
      <c r="X31" s="14">
        <f t="shared" si="23"/>
        <v>877145</v>
      </c>
      <c r="Y31" s="14">
        <f t="shared" si="23"/>
        <v>49571364</v>
      </c>
      <c r="Z31" s="14">
        <f t="shared" si="23"/>
        <v>51315807</v>
      </c>
      <c r="AA31" s="14">
        <f t="shared" si="23"/>
        <v>38585308</v>
      </c>
    </row>
    <row r="32" ht="15">
      <c r="Z32" s="126"/>
    </row>
  </sheetData>
  <sheetProtection/>
  <mergeCells count="69">
    <mergeCell ref="S4:U4"/>
    <mergeCell ref="D10:D11"/>
    <mergeCell ref="A1:AA1"/>
    <mergeCell ref="B4:B5"/>
    <mergeCell ref="O4:O5"/>
    <mergeCell ref="C4:E4"/>
    <mergeCell ref="F4:H4"/>
    <mergeCell ref="Y4:AA4"/>
    <mergeCell ref="I4:K4"/>
    <mergeCell ref="L4:N4"/>
    <mergeCell ref="B6:N6"/>
    <mergeCell ref="O28:O30"/>
    <mergeCell ref="S28:S30"/>
    <mergeCell ref="Q28:Q30"/>
    <mergeCell ref="G10:G11"/>
    <mergeCell ref="J10:J11"/>
    <mergeCell ref="M10:M11"/>
    <mergeCell ref="B26:N26"/>
    <mergeCell ref="B17:N17"/>
    <mergeCell ref="V4:X4"/>
    <mergeCell ref="O6:AA6"/>
    <mergeCell ref="T22:T24"/>
    <mergeCell ref="W22:W24"/>
    <mergeCell ref="N10:N11"/>
    <mergeCell ref="Q22:Q24"/>
    <mergeCell ref="O22:O24"/>
    <mergeCell ref="P13:P15"/>
    <mergeCell ref="P4:R4"/>
    <mergeCell ref="O13:O15"/>
    <mergeCell ref="V28:V30"/>
    <mergeCell ref="P22:P24"/>
    <mergeCell ref="U13:U15"/>
    <mergeCell ref="S22:S24"/>
    <mergeCell ref="R13:R15"/>
    <mergeCell ref="P28:P30"/>
    <mergeCell ref="U22:U24"/>
    <mergeCell ref="T28:T30"/>
    <mergeCell ref="R22:R24"/>
    <mergeCell ref="V13:V15"/>
    <mergeCell ref="B10:B11"/>
    <mergeCell ref="C10:C11"/>
    <mergeCell ref="I10:I11"/>
    <mergeCell ref="L10:L11"/>
    <mergeCell ref="Q13:Q15"/>
    <mergeCell ref="AA28:AA30"/>
    <mergeCell ref="W13:W15"/>
    <mergeCell ref="W28:W30"/>
    <mergeCell ref="Z28:Z30"/>
    <mergeCell ref="Z22:Z24"/>
    <mergeCell ref="AA13:AA15"/>
    <mergeCell ref="AA22:AA24"/>
    <mergeCell ref="R28:R30"/>
    <mergeCell ref="U28:U30"/>
    <mergeCell ref="Y22:Y24"/>
    <mergeCell ref="V22:V24"/>
    <mergeCell ref="Y28:Y30"/>
    <mergeCell ref="X22:X24"/>
    <mergeCell ref="X28:X30"/>
    <mergeCell ref="O26:AA26"/>
    <mergeCell ref="E10:E11"/>
    <mergeCell ref="H10:H11"/>
    <mergeCell ref="F10:F11"/>
    <mergeCell ref="K10:K11"/>
    <mergeCell ref="Y13:Y15"/>
    <mergeCell ref="O17:AA17"/>
    <mergeCell ref="X13:X15"/>
    <mergeCell ref="T13:T15"/>
    <mergeCell ref="S13:S15"/>
    <mergeCell ref="Z13:Z1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8" scale="37" r:id="rId1"/>
  <headerFooter>
    <oddHeader>&amp;R&amp;"Arial,Normál"&amp;10 1. melléklet a 6/2019.(V.10.) önkormányzati rendelethez
</oddHeader>
    <oddFooter>&amp;C&amp;P. oldal, összesen: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4.28125" style="0" customWidth="1"/>
    <col min="2" max="2" width="28.7109375" style="0" customWidth="1"/>
    <col min="3" max="3" width="17.57421875" style="0" customWidth="1"/>
    <col min="4" max="4" width="15.8515625" style="0" customWidth="1"/>
    <col min="5" max="5" width="15.57421875" style="0" customWidth="1"/>
  </cols>
  <sheetData>
    <row r="1" spans="1:5" ht="15.75">
      <c r="A1" s="263" t="s">
        <v>683</v>
      </c>
      <c r="B1" s="263"/>
      <c r="C1" s="263"/>
      <c r="D1" s="263"/>
      <c r="E1" s="263"/>
    </row>
    <row r="2" spans="1:5" ht="15.75">
      <c r="A2" s="263" t="s">
        <v>684</v>
      </c>
      <c r="B2" s="263"/>
      <c r="C2" s="263"/>
      <c r="D2" s="263"/>
      <c r="E2" s="263"/>
    </row>
    <row r="3" spans="1:5" ht="15.75">
      <c r="A3" s="263" t="s">
        <v>649</v>
      </c>
      <c r="B3" s="263"/>
      <c r="C3" s="263"/>
      <c r="D3" s="263"/>
      <c r="E3" s="263"/>
    </row>
    <row r="4" spans="1:5" ht="18">
      <c r="A4" s="152"/>
      <c r="B4" s="172"/>
      <c r="C4" s="172"/>
      <c r="D4" s="172"/>
      <c r="E4" s="172"/>
    </row>
    <row r="5" spans="1:5" ht="18">
      <c r="A5" s="173"/>
      <c r="B5" s="174" t="s">
        <v>0</v>
      </c>
      <c r="C5" s="174" t="s">
        <v>1</v>
      </c>
      <c r="D5" s="174" t="s">
        <v>2</v>
      </c>
      <c r="E5" s="174" t="s">
        <v>3</v>
      </c>
    </row>
    <row r="6" spans="1:5" ht="15">
      <c r="A6" s="175">
        <v>1</v>
      </c>
      <c r="B6" s="176" t="s">
        <v>9</v>
      </c>
      <c r="C6" s="176" t="s">
        <v>654</v>
      </c>
      <c r="D6" s="177" t="s">
        <v>685</v>
      </c>
      <c r="E6" s="177" t="s">
        <v>656</v>
      </c>
    </row>
    <row r="7" spans="1:5" ht="15.75">
      <c r="A7" s="175">
        <v>2</v>
      </c>
      <c r="B7" s="178" t="s">
        <v>686</v>
      </c>
      <c r="C7" s="178"/>
      <c r="D7" s="178"/>
      <c r="E7" s="179"/>
    </row>
    <row r="8" spans="1:5" ht="15.75">
      <c r="A8" s="175">
        <v>3</v>
      </c>
      <c r="B8" s="178" t="s">
        <v>653</v>
      </c>
      <c r="C8" s="178"/>
      <c r="D8" s="178"/>
      <c r="E8" s="179"/>
    </row>
    <row r="9" spans="1:5" ht="15.75">
      <c r="A9" s="175">
        <v>4</v>
      </c>
      <c r="B9" s="178" t="s">
        <v>652</v>
      </c>
      <c r="C9" s="179"/>
      <c r="D9" s="179"/>
      <c r="E9" s="179"/>
    </row>
    <row r="10" spans="1:5" ht="15.75">
      <c r="A10" s="175">
        <v>5</v>
      </c>
      <c r="B10" s="178" t="s">
        <v>687</v>
      </c>
      <c r="C10" s="179">
        <v>300000</v>
      </c>
      <c r="D10" s="179">
        <v>95096</v>
      </c>
      <c r="E10" s="179">
        <f>C10-D10</f>
        <v>204904</v>
      </c>
    </row>
    <row r="11" spans="1:5" ht="15.75">
      <c r="A11" s="175">
        <v>6</v>
      </c>
      <c r="B11" s="178" t="s">
        <v>688</v>
      </c>
      <c r="C11" s="179">
        <v>2000000</v>
      </c>
      <c r="D11" s="179">
        <v>316986</v>
      </c>
      <c r="E11" s="179">
        <f>C11-D11</f>
        <v>1683014</v>
      </c>
    </row>
    <row r="12" spans="1:5" ht="15.75">
      <c r="A12" s="175">
        <v>7</v>
      </c>
      <c r="B12" s="178" t="s">
        <v>689</v>
      </c>
      <c r="C12" s="179">
        <v>806213</v>
      </c>
      <c r="D12" s="179">
        <v>127779</v>
      </c>
      <c r="E12" s="179">
        <f>C12-D12</f>
        <v>678434</v>
      </c>
    </row>
    <row r="13" spans="1:5" ht="15.75">
      <c r="A13" s="175">
        <v>8</v>
      </c>
      <c r="B13" s="180" t="s">
        <v>690</v>
      </c>
      <c r="C13" s="180">
        <f>SUM(C10:C12)</f>
        <v>3106213</v>
      </c>
      <c r="D13" s="180">
        <f>SUM(D10:D12)</f>
        <v>539861</v>
      </c>
      <c r="E13" s="180">
        <f>SUM(E10:E12)</f>
        <v>2566352</v>
      </c>
    </row>
    <row r="14" spans="1:5" ht="15">
      <c r="A14" s="175">
        <v>9</v>
      </c>
      <c r="B14" s="181" t="s">
        <v>691</v>
      </c>
      <c r="C14" s="182"/>
      <c r="D14" s="182"/>
      <c r="E14" s="182"/>
    </row>
    <row r="15" spans="1:5" ht="15.75">
      <c r="A15" s="175">
        <v>10</v>
      </c>
      <c r="B15" s="178" t="s">
        <v>653</v>
      </c>
      <c r="C15" s="178"/>
      <c r="D15" s="178"/>
      <c r="E15" s="178"/>
    </row>
    <row r="16" spans="1:5" ht="15.75">
      <c r="A16" s="175">
        <v>11</v>
      </c>
      <c r="B16" s="179" t="s">
        <v>692</v>
      </c>
      <c r="C16" s="179">
        <v>216600</v>
      </c>
      <c r="D16" s="179">
        <v>216600</v>
      </c>
      <c r="E16" s="179">
        <f>C16-D16</f>
        <v>0</v>
      </c>
    </row>
    <row r="17" spans="1:5" ht="15.75">
      <c r="A17" s="175">
        <v>12</v>
      </c>
      <c r="B17" s="183" t="s">
        <v>693</v>
      </c>
      <c r="C17" s="183">
        <f>SUM(C16:C16)</f>
        <v>216600</v>
      </c>
      <c r="D17" s="183">
        <f>SUM(D16:D16)</f>
        <v>216600</v>
      </c>
      <c r="E17" s="183">
        <f>SUM(E16:E16)</f>
        <v>0</v>
      </c>
    </row>
    <row r="18" spans="2:5" ht="15">
      <c r="B18" s="184"/>
      <c r="C18" s="184"/>
      <c r="D18" s="184"/>
      <c r="E18" s="184"/>
    </row>
    <row r="19" spans="2:5" ht="15">
      <c r="B19" s="184"/>
      <c r="C19" s="184"/>
      <c r="D19" s="184"/>
      <c r="E19" s="184"/>
    </row>
  </sheetData>
  <sheetProtection/>
  <mergeCells count="3">
    <mergeCell ref="A1:E1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&amp;R3. kimutatás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N21" sqref="N21"/>
    </sheetView>
  </sheetViews>
  <sheetFormatPr defaultColWidth="14.28125" defaultRowHeight="15"/>
  <cols>
    <col min="1" max="1" width="5.7109375" style="152" customWidth="1"/>
    <col min="2" max="2" width="40.421875" style="184" customWidth="1"/>
    <col min="3" max="3" width="31.28125" style="184" customWidth="1"/>
    <col min="4" max="16384" width="14.28125" style="184" customWidth="1"/>
  </cols>
  <sheetData>
    <row r="1" spans="1:7" s="185" customFormat="1" ht="17.25" customHeight="1">
      <c r="A1" s="263" t="s">
        <v>694</v>
      </c>
      <c r="B1" s="263"/>
      <c r="C1" s="263"/>
      <c r="D1" s="172"/>
      <c r="E1" s="172"/>
      <c r="F1" s="172"/>
      <c r="G1" s="172"/>
    </row>
    <row r="2" spans="1:7" s="185" customFormat="1" ht="17.25" customHeight="1">
      <c r="A2" s="263" t="s">
        <v>695</v>
      </c>
      <c r="B2" s="263"/>
      <c r="C2" s="263"/>
      <c r="D2" s="172"/>
      <c r="E2" s="172"/>
      <c r="F2" s="172"/>
      <c r="G2" s="172"/>
    </row>
    <row r="3" spans="1:7" s="185" customFormat="1" ht="17.25" customHeight="1">
      <c r="A3" s="263" t="s">
        <v>649</v>
      </c>
      <c r="B3" s="263"/>
      <c r="C3" s="263"/>
      <c r="D3" s="172"/>
      <c r="E3" s="172"/>
      <c r="F3" s="172"/>
      <c r="G3" s="172"/>
    </row>
    <row r="4" s="186" customFormat="1" ht="18">
      <c r="A4" s="152"/>
    </row>
    <row r="5" spans="1:3" s="152" customFormat="1" ht="13.5" customHeight="1">
      <c r="A5" s="173"/>
      <c r="B5" s="174" t="s">
        <v>0</v>
      </c>
      <c r="C5" s="174" t="s">
        <v>1</v>
      </c>
    </row>
    <row r="6" spans="1:3" s="186" customFormat="1" ht="15.75">
      <c r="A6" s="175">
        <v>1</v>
      </c>
      <c r="B6" s="187" t="s">
        <v>696</v>
      </c>
      <c r="C6" s="187" t="s">
        <v>697</v>
      </c>
    </row>
    <row r="7" spans="1:3" ht="15.75">
      <c r="A7" s="175">
        <v>2</v>
      </c>
      <c r="B7" s="179" t="s">
        <v>698</v>
      </c>
      <c r="C7" s="179">
        <v>1456700</v>
      </c>
    </row>
    <row r="8" spans="1:3" ht="15.75">
      <c r="A8" s="175">
        <v>3</v>
      </c>
      <c r="B8" s="179" t="s">
        <v>699</v>
      </c>
      <c r="C8" s="179">
        <v>450000</v>
      </c>
    </row>
    <row r="9" spans="1:3" ht="15.75">
      <c r="A9" s="175">
        <v>4</v>
      </c>
      <c r="B9" s="179" t="s">
        <v>700</v>
      </c>
      <c r="C9" s="179">
        <v>200000</v>
      </c>
    </row>
    <row r="10" spans="1:3" ht="15.75">
      <c r="A10" s="175">
        <v>5</v>
      </c>
      <c r="B10" s="188" t="s">
        <v>701</v>
      </c>
      <c r="C10" s="188">
        <f>SUM(C7:C9)</f>
        <v>2106700</v>
      </c>
    </row>
  </sheetData>
  <sheetProtection/>
  <mergeCells count="3">
    <mergeCell ref="A1:C1"/>
    <mergeCell ref="A2:C2"/>
    <mergeCell ref="A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kimutatás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6" sqref="A6"/>
    </sheetView>
  </sheetViews>
  <sheetFormatPr defaultColWidth="9.140625" defaultRowHeight="15"/>
  <cols>
    <col min="1" max="1" width="5.7109375" style="152" customWidth="1"/>
    <col min="2" max="2" width="26.57421875" style="198" customWidth="1"/>
    <col min="3" max="3" width="65.421875" style="198" customWidth="1"/>
    <col min="4" max="4" width="4.421875" style="190" customWidth="1"/>
    <col min="5" max="5" width="9.140625" style="190" hidden="1" customWidth="1"/>
    <col min="6" max="16384" width="9.140625" style="190" customWidth="1"/>
  </cols>
  <sheetData>
    <row r="1" spans="1:4" ht="18.75">
      <c r="A1" s="264" t="s">
        <v>786</v>
      </c>
      <c r="B1" s="264"/>
      <c r="C1" s="264"/>
      <c r="D1" s="189"/>
    </row>
    <row r="2" spans="1:4" ht="18.75">
      <c r="A2" s="264" t="s">
        <v>702</v>
      </c>
      <c r="B2" s="264"/>
      <c r="C2" s="264"/>
      <c r="D2" s="189"/>
    </row>
    <row r="3" spans="1:4" ht="18.75">
      <c r="A3" s="264" t="s">
        <v>703</v>
      </c>
      <c r="B3" s="264"/>
      <c r="C3" s="264"/>
      <c r="D3" s="189"/>
    </row>
    <row r="4" spans="1:4" ht="18.75">
      <c r="A4" s="264" t="s">
        <v>704</v>
      </c>
      <c r="B4" s="264"/>
      <c r="C4" s="264"/>
      <c r="D4" s="189"/>
    </row>
    <row r="5" spans="1:8" s="192" customFormat="1" ht="17.25" customHeight="1">
      <c r="A5" s="265" t="s">
        <v>787</v>
      </c>
      <c r="B5" s="265"/>
      <c r="C5" s="265"/>
      <c r="D5" s="191"/>
      <c r="E5" s="191"/>
      <c r="F5" s="191"/>
      <c r="G5" s="191"/>
      <c r="H5" s="191"/>
    </row>
    <row r="6" spans="1:4" ht="18.75">
      <c r="A6" s="193"/>
      <c r="B6" s="189"/>
      <c r="C6" s="189"/>
      <c r="D6" s="189"/>
    </row>
    <row r="7" spans="1:3" s="152" customFormat="1" ht="18.75" customHeight="1">
      <c r="A7" s="173"/>
      <c r="B7" s="194" t="s">
        <v>0</v>
      </c>
      <c r="C7" s="194" t="s">
        <v>1</v>
      </c>
    </row>
    <row r="8" spans="1:4" ht="18.75">
      <c r="A8" s="195">
        <v>1</v>
      </c>
      <c r="B8" s="266" t="s">
        <v>705</v>
      </c>
      <c r="C8" s="266"/>
      <c r="D8" s="189"/>
    </row>
    <row r="9" spans="1:4" ht="18.75">
      <c r="A9" s="195">
        <v>2</v>
      </c>
      <c r="B9" s="196" t="s">
        <v>706</v>
      </c>
      <c r="C9" s="197" t="s">
        <v>707</v>
      </c>
      <c r="D9" s="198"/>
    </row>
    <row r="10" spans="1:4" ht="18.75">
      <c r="A10" s="195">
        <v>3</v>
      </c>
      <c r="B10" s="196" t="s">
        <v>708</v>
      </c>
      <c r="C10" s="199" t="s">
        <v>709</v>
      </c>
      <c r="D10" s="198"/>
    </row>
    <row r="11" spans="1:4" ht="18.75">
      <c r="A11" s="195">
        <v>4</v>
      </c>
      <c r="B11" s="196" t="s">
        <v>710</v>
      </c>
      <c r="C11" s="199" t="s">
        <v>711</v>
      </c>
      <c r="D11" s="198"/>
    </row>
    <row r="12" spans="1:4" ht="18.75">
      <c r="A12" s="195">
        <v>5</v>
      </c>
      <c r="B12" s="196" t="s">
        <v>712</v>
      </c>
      <c r="C12" s="199" t="s">
        <v>713</v>
      </c>
      <c r="D12" s="198"/>
    </row>
    <row r="13" spans="1:3" s="201" customFormat="1" ht="18">
      <c r="A13" s="152"/>
      <c r="B13" s="200"/>
      <c r="C13" s="200"/>
    </row>
  </sheetData>
  <sheetProtection/>
  <mergeCells count="6">
    <mergeCell ref="A1:C1"/>
    <mergeCell ref="A2:C2"/>
    <mergeCell ref="A3:C3"/>
    <mergeCell ref="A4:C4"/>
    <mergeCell ref="A5:C5"/>
    <mergeCell ref="B8:C8"/>
  </mergeCells>
  <printOptions horizontalCentered="1"/>
  <pageMargins left="0.1968503937007874" right="0.31496062992125984" top="1.6929133858267718" bottom="0.984251968503937" header="0.7480314960629921" footer="0.5118110236220472"/>
  <pageSetup horizontalDpi="360" verticalDpi="360" orientation="portrait" paperSize="9" r:id="rId1"/>
  <headerFooter alignWithMargins="0">
    <oddHeader>&amp;R&amp;"Arial,Normál"&amp;10 3. kimutatás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7.421875" style="0" customWidth="1"/>
    <col min="2" max="2" width="41.140625" style="0" customWidth="1"/>
    <col min="3" max="3" width="18.140625" style="0" customWidth="1"/>
    <col min="4" max="4" width="16.140625" style="0" customWidth="1"/>
    <col min="5" max="5" width="16.7109375" style="0" customWidth="1"/>
    <col min="6" max="6" width="15.140625" style="0" customWidth="1"/>
    <col min="7" max="7" width="16.8515625" style="0" customWidth="1"/>
    <col min="8" max="8" width="18.7109375" style="0" customWidth="1"/>
  </cols>
  <sheetData>
    <row r="1" spans="1:8" ht="15.75">
      <c r="A1" s="267" t="s">
        <v>714</v>
      </c>
      <c r="B1" s="267"/>
      <c r="C1" s="267"/>
      <c r="D1" s="267"/>
      <c r="E1" s="267"/>
      <c r="F1" s="267"/>
      <c r="G1" s="267"/>
      <c r="H1" s="267"/>
    </row>
    <row r="2" spans="1:8" ht="18.75">
      <c r="A2" s="202"/>
      <c r="B2" s="203"/>
      <c r="C2" s="204"/>
      <c r="D2" s="204"/>
      <c r="E2" s="204"/>
      <c r="F2" s="204"/>
      <c r="G2" s="204"/>
      <c r="H2" s="204"/>
    </row>
    <row r="3" spans="1:8" ht="15.75">
      <c r="A3" s="205"/>
      <c r="B3" s="206" t="s">
        <v>0</v>
      </c>
      <c r="C3" s="206" t="s">
        <v>1</v>
      </c>
      <c r="D3" s="206" t="s">
        <v>2</v>
      </c>
      <c r="E3" s="206" t="s">
        <v>3</v>
      </c>
      <c r="F3" s="206" t="s">
        <v>6</v>
      </c>
      <c r="G3" s="206" t="s">
        <v>47</v>
      </c>
      <c r="H3" s="206" t="s">
        <v>48</v>
      </c>
    </row>
    <row r="4" spans="1:8" ht="69" customHeight="1">
      <c r="A4" s="207" t="s">
        <v>715</v>
      </c>
      <c r="B4" s="208" t="s">
        <v>9</v>
      </c>
      <c r="C4" s="209" t="s">
        <v>716</v>
      </c>
      <c r="D4" s="209" t="s">
        <v>717</v>
      </c>
      <c r="E4" s="209" t="s">
        <v>718</v>
      </c>
      <c r="F4" s="209" t="s">
        <v>719</v>
      </c>
      <c r="G4" s="209" t="s">
        <v>720</v>
      </c>
      <c r="H4" s="208" t="s">
        <v>721</v>
      </c>
    </row>
    <row r="5" spans="1:8" ht="15">
      <c r="A5" s="207" t="s">
        <v>722</v>
      </c>
      <c r="B5" s="210" t="s">
        <v>723</v>
      </c>
      <c r="C5" s="210">
        <v>3074240</v>
      </c>
      <c r="D5" s="210">
        <v>183936507</v>
      </c>
      <c r="E5" s="210">
        <v>4628521</v>
      </c>
      <c r="F5" s="210">
        <v>2106700</v>
      </c>
      <c r="G5" s="210">
        <v>0</v>
      </c>
      <c r="H5" s="211">
        <f aca="true" t="shared" si="0" ref="H5:H17">SUM(C5:G5)</f>
        <v>193745968</v>
      </c>
    </row>
    <row r="6" spans="1:8" ht="26.25">
      <c r="A6" s="207" t="s">
        <v>724</v>
      </c>
      <c r="B6" s="212" t="s">
        <v>725</v>
      </c>
      <c r="C6" s="213">
        <v>0</v>
      </c>
      <c r="D6" s="214"/>
      <c r="E6" s="214"/>
      <c r="F6" s="215">
        <v>251500</v>
      </c>
      <c r="G6" s="214"/>
      <c r="H6" s="211">
        <f t="shared" si="0"/>
        <v>251500</v>
      </c>
    </row>
    <row r="7" spans="1:8" ht="15">
      <c r="A7" s="207" t="s">
        <v>726</v>
      </c>
      <c r="B7" s="213" t="s">
        <v>727</v>
      </c>
      <c r="C7" s="214"/>
      <c r="D7" s="214"/>
      <c r="E7" s="214"/>
      <c r="F7" s="215">
        <v>19986345</v>
      </c>
      <c r="G7" s="214"/>
      <c r="H7" s="213">
        <f t="shared" si="0"/>
        <v>19986345</v>
      </c>
    </row>
    <row r="8" spans="1:8" ht="15">
      <c r="A8" s="207" t="s">
        <v>728</v>
      </c>
      <c r="B8" s="216" t="s">
        <v>729</v>
      </c>
      <c r="C8" s="217"/>
      <c r="D8" s="217">
        <v>185000</v>
      </c>
      <c r="E8" s="217"/>
      <c r="F8" s="217"/>
      <c r="G8" s="217"/>
      <c r="H8" s="218">
        <f t="shared" si="0"/>
        <v>185000</v>
      </c>
    </row>
    <row r="9" spans="1:8" ht="15">
      <c r="A9" s="207" t="s">
        <v>730</v>
      </c>
      <c r="B9" s="216" t="s">
        <v>731</v>
      </c>
      <c r="C9" s="217"/>
      <c r="D9" s="217">
        <v>13635000</v>
      </c>
      <c r="E9" s="217"/>
      <c r="F9" s="217"/>
      <c r="G9" s="217"/>
      <c r="H9" s="218">
        <f t="shared" si="0"/>
        <v>13635000</v>
      </c>
    </row>
    <row r="10" spans="1:8" ht="15">
      <c r="A10" s="207" t="s">
        <v>732</v>
      </c>
      <c r="B10" s="216" t="s">
        <v>733</v>
      </c>
      <c r="C10" s="217"/>
      <c r="D10" s="217">
        <v>1552524</v>
      </c>
      <c r="E10" s="216"/>
      <c r="F10" s="217"/>
      <c r="G10" s="217"/>
      <c r="H10" s="218">
        <f t="shared" si="0"/>
        <v>1552524</v>
      </c>
    </row>
    <row r="11" spans="1:8" ht="15">
      <c r="A11" s="207" t="s">
        <v>734</v>
      </c>
      <c r="B11" s="216" t="s">
        <v>735</v>
      </c>
      <c r="C11" s="217"/>
      <c r="D11" s="217">
        <v>4798821</v>
      </c>
      <c r="E11" s="216"/>
      <c r="F11" s="217"/>
      <c r="G11" s="217"/>
      <c r="H11" s="218">
        <f t="shared" si="0"/>
        <v>4798821</v>
      </c>
    </row>
    <row r="12" spans="1:8" ht="15">
      <c r="A12" s="207" t="s">
        <v>736</v>
      </c>
      <c r="B12" s="216" t="s">
        <v>737</v>
      </c>
      <c r="C12" s="217"/>
      <c r="D12" s="217"/>
      <c r="E12" s="216">
        <v>66500</v>
      </c>
      <c r="F12" s="217"/>
      <c r="G12" s="217"/>
      <c r="H12" s="218">
        <v>66500</v>
      </c>
    </row>
    <row r="13" spans="1:8" ht="15">
      <c r="A13" s="207" t="s">
        <v>738</v>
      </c>
      <c r="B13" s="213" t="s">
        <v>739</v>
      </c>
      <c r="C13" s="214"/>
      <c r="D13" s="215">
        <f>SUM(D8:D11)</f>
        <v>20171345</v>
      </c>
      <c r="E13" s="215">
        <f>E12</f>
        <v>66500</v>
      </c>
      <c r="F13" s="214"/>
      <c r="G13" s="214"/>
      <c r="H13" s="213">
        <f t="shared" si="0"/>
        <v>20237845</v>
      </c>
    </row>
    <row r="14" spans="1:8" ht="15">
      <c r="A14" s="207" t="s">
        <v>740</v>
      </c>
      <c r="B14" s="213" t="s">
        <v>741</v>
      </c>
      <c r="C14" s="215"/>
      <c r="D14" s="215">
        <v>0</v>
      </c>
      <c r="E14" s="215"/>
      <c r="F14" s="215"/>
      <c r="G14" s="214"/>
      <c r="H14" s="213">
        <f t="shared" si="0"/>
        <v>0</v>
      </c>
    </row>
    <row r="15" spans="1:8" ht="26.25">
      <c r="A15" s="207" t="s">
        <v>742</v>
      </c>
      <c r="B15" s="212" t="s">
        <v>743</v>
      </c>
      <c r="C15" s="213"/>
      <c r="D15" s="213"/>
      <c r="E15" s="213"/>
      <c r="F15" s="213"/>
      <c r="G15" s="214"/>
      <c r="H15" s="213">
        <f t="shared" si="0"/>
        <v>0</v>
      </c>
    </row>
    <row r="16" spans="1:8" ht="15">
      <c r="A16" s="207" t="s">
        <v>744</v>
      </c>
      <c r="B16" s="219" t="s">
        <v>745</v>
      </c>
      <c r="C16" s="218"/>
      <c r="D16" s="218"/>
      <c r="E16" s="218">
        <v>66500</v>
      </c>
      <c r="F16" s="218"/>
      <c r="G16" s="220"/>
      <c r="H16" s="218">
        <v>66500</v>
      </c>
    </row>
    <row r="17" spans="1:8" ht="15">
      <c r="A17" s="207" t="s">
        <v>746</v>
      </c>
      <c r="B17" s="213" t="s">
        <v>747</v>
      </c>
      <c r="C17" s="213">
        <v>0</v>
      </c>
      <c r="D17" s="213">
        <f>SUM(D16:D16)</f>
        <v>0</v>
      </c>
      <c r="E17" s="213">
        <f>SUM(E16:E16)</f>
        <v>66500</v>
      </c>
      <c r="F17" s="213"/>
      <c r="G17" s="213"/>
      <c r="H17" s="213">
        <f t="shared" si="0"/>
        <v>66500</v>
      </c>
    </row>
    <row r="18" spans="1:8" ht="15">
      <c r="A18" s="207" t="s">
        <v>748</v>
      </c>
      <c r="B18" s="211" t="s">
        <v>749</v>
      </c>
      <c r="C18" s="211">
        <f>C6</f>
        <v>0</v>
      </c>
      <c r="D18" s="211">
        <f>SUM(D13,D14,D15,D17)</f>
        <v>20171345</v>
      </c>
      <c r="E18" s="211">
        <f>SUM(E13,E14,E15,E17)</f>
        <v>133000</v>
      </c>
      <c r="F18" s="211">
        <f>SUM(F13,F14,F15,F17,F7,F6)</f>
        <v>20237845</v>
      </c>
      <c r="G18" s="211">
        <f>SUM(G13,G14,G15,G17)</f>
        <v>0</v>
      </c>
      <c r="H18" s="211">
        <f>SUM(H6,H7,H13,H14,H15,H17)</f>
        <v>40542190</v>
      </c>
    </row>
    <row r="19" spans="1:8" ht="15">
      <c r="A19" s="207" t="s">
        <v>750</v>
      </c>
      <c r="B19" s="213" t="s">
        <v>751</v>
      </c>
      <c r="C19" s="213"/>
      <c r="D19" s="213">
        <v>0</v>
      </c>
      <c r="E19" s="213">
        <v>0</v>
      </c>
      <c r="F19" s="214"/>
      <c r="G19" s="214"/>
      <c r="H19" s="213">
        <f aca="true" t="shared" si="1" ref="H19:H26">SUM(C19:G19)</f>
        <v>0</v>
      </c>
    </row>
    <row r="20" spans="1:8" ht="15">
      <c r="A20" s="207" t="s">
        <v>752</v>
      </c>
      <c r="B20" s="218" t="s">
        <v>753</v>
      </c>
      <c r="C20" s="218"/>
      <c r="D20" s="218"/>
      <c r="E20" s="218">
        <v>184500</v>
      </c>
      <c r="F20" s="214"/>
      <c r="G20" s="214"/>
      <c r="H20" s="218">
        <v>184500</v>
      </c>
    </row>
    <row r="21" spans="1:8" ht="15">
      <c r="A21" s="207" t="s">
        <v>754</v>
      </c>
      <c r="B21" s="213" t="s">
        <v>755</v>
      </c>
      <c r="C21" s="213"/>
      <c r="D21" s="213"/>
      <c r="E21" s="213">
        <f>E20</f>
        <v>184500</v>
      </c>
      <c r="F21" s="213"/>
      <c r="G21" s="213"/>
      <c r="H21" s="213">
        <f t="shared" si="1"/>
        <v>184500</v>
      </c>
    </row>
    <row r="22" spans="1:8" ht="15">
      <c r="A22" s="207" t="s">
        <v>756</v>
      </c>
      <c r="B22" s="221" t="s">
        <v>757</v>
      </c>
      <c r="C22" s="221"/>
      <c r="D22" s="221"/>
      <c r="E22" s="221"/>
      <c r="F22" s="221"/>
      <c r="G22" s="214"/>
      <c r="H22" s="221">
        <f t="shared" si="1"/>
        <v>0</v>
      </c>
    </row>
    <row r="23" spans="1:8" ht="26.25">
      <c r="A23" s="207" t="s">
        <v>758</v>
      </c>
      <c r="B23" s="222" t="s">
        <v>759</v>
      </c>
      <c r="C23" s="221"/>
      <c r="D23" s="221"/>
      <c r="E23" s="221"/>
      <c r="F23" s="221"/>
      <c r="G23" s="214"/>
      <c r="H23" s="221">
        <f t="shared" si="1"/>
        <v>0</v>
      </c>
    </row>
    <row r="24" spans="1:8" ht="15">
      <c r="A24" s="207" t="s">
        <v>760</v>
      </c>
      <c r="B24" s="222" t="s">
        <v>761</v>
      </c>
      <c r="C24" s="221"/>
      <c r="D24" s="221"/>
      <c r="E24" s="221"/>
      <c r="F24" s="221">
        <v>20237845</v>
      </c>
      <c r="G24" s="214"/>
      <c r="H24" s="221">
        <f t="shared" si="1"/>
        <v>20237845</v>
      </c>
    </row>
    <row r="25" spans="1:8" ht="15">
      <c r="A25" s="207" t="s">
        <v>762</v>
      </c>
      <c r="B25" s="222" t="s">
        <v>763</v>
      </c>
      <c r="C25" s="221"/>
      <c r="D25" s="221"/>
      <c r="E25" s="221">
        <v>66500</v>
      </c>
      <c r="F25" s="221">
        <v>0</v>
      </c>
      <c r="G25" s="214"/>
      <c r="H25" s="221">
        <f t="shared" si="1"/>
        <v>66500</v>
      </c>
    </row>
    <row r="26" spans="1:8" ht="15">
      <c r="A26" s="207" t="s">
        <v>764</v>
      </c>
      <c r="B26" s="223" t="s">
        <v>765</v>
      </c>
      <c r="C26" s="223"/>
      <c r="D26" s="223">
        <f>SUM(D24:D25)</f>
        <v>0</v>
      </c>
      <c r="E26" s="223">
        <f>SUM(E24:E25)</f>
        <v>66500</v>
      </c>
      <c r="F26" s="223">
        <f>F24+F25</f>
        <v>20237845</v>
      </c>
      <c r="G26" s="223"/>
      <c r="H26" s="223">
        <f t="shared" si="1"/>
        <v>20304345</v>
      </c>
    </row>
    <row r="27" spans="1:8" ht="15">
      <c r="A27" s="207" t="s">
        <v>766</v>
      </c>
      <c r="B27" s="223" t="s">
        <v>767</v>
      </c>
      <c r="C27" s="223">
        <f>SUM(C26)</f>
        <v>0</v>
      </c>
      <c r="D27" s="223">
        <f>SUM(D19,D21,D22,D23,D26)</f>
        <v>0</v>
      </c>
      <c r="E27" s="223">
        <f>SUM(E19,E21,E22,E23,E26)</f>
        <v>251000</v>
      </c>
      <c r="F27" s="223">
        <f>SUM(F19,F21,F22,F23,F26)</f>
        <v>20237845</v>
      </c>
      <c r="G27" s="223">
        <f>SUM(G19,G21,G22,G23,G26)</f>
        <v>0</v>
      </c>
      <c r="H27" s="223">
        <f>SUM(H19,H21,H22,H23,H26)</f>
        <v>20488845</v>
      </c>
    </row>
    <row r="28" spans="1:8" ht="15">
      <c r="A28" s="207" t="s">
        <v>768</v>
      </c>
      <c r="B28" s="210" t="s">
        <v>769</v>
      </c>
      <c r="C28" s="210">
        <f aca="true" t="shared" si="2" ref="C28:H28">C5+C18-C27</f>
        <v>3074240</v>
      </c>
      <c r="D28" s="210">
        <f t="shared" si="2"/>
        <v>204107852</v>
      </c>
      <c r="E28" s="210">
        <f t="shared" si="2"/>
        <v>4510521</v>
      </c>
      <c r="F28" s="210">
        <f t="shared" si="2"/>
        <v>2106700</v>
      </c>
      <c r="G28" s="210">
        <f t="shared" si="2"/>
        <v>0</v>
      </c>
      <c r="H28" s="210">
        <f t="shared" si="2"/>
        <v>213799313</v>
      </c>
    </row>
    <row r="29" spans="1:8" ht="15">
      <c r="A29" s="207" t="s">
        <v>770</v>
      </c>
      <c r="B29" s="210" t="s">
        <v>771</v>
      </c>
      <c r="C29" s="210">
        <v>2090514</v>
      </c>
      <c r="D29" s="210">
        <v>42436165</v>
      </c>
      <c r="E29" s="210">
        <v>1856467</v>
      </c>
      <c r="F29" s="214"/>
      <c r="G29" s="210">
        <v>0</v>
      </c>
      <c r="H29" s="210">
        <f aca="true" t="shared" si="3" ref="H29:H36">SUM(C29:G29)</f>
        <v>46383146</v>
      </c>
    </row>
    <row r="30" spans="1:8" ht="15">
      <c r="A30" s="207" t="s">
        <v>772</v>
      </c>
      <c r="B30" s="221" t="s">
        <v>773</v>
      </c>
      <c r="C30" s="221">
        <v>330000</v>
      </c>
      <c r="D30" s="224">
        <v>5072917</v>
      </c>
      <c r="E30" s="224">
        <v>249315</v>
      </c>
      <c r="F30" s="214"/>
      <c r="G30" s="221"/>
      <c r="H30" s="221">
        <f t="shared" si="3"/>
        <v>5652232</v>
      </c>
    </row>
    <row r="31" spans="1:8" ht="15">
      <c r="A31" s="207" t="s">
        <v>774</v>
      </c>
      <c r="B31" s="221" t="s">
        <v>775</v>
      </c>
      <c r="C31" s="221"/>
      <c r="D31" s="221"/>
      <c r="E31" s="221">
        <v>184500</v>
      </c>
      <c r="F31" s="214"/>
      <c r="G31" s="221"/>
      <c r="H31" s="221">
        <f t="shared" si="3"/>
        <v>184500</v>
      </c>
    </row>
    <row r="32" spans="1:8" ht="15">
      <c r="A32" s="207" t="s">
        <v>776</v>
      </c>
      <c r="B32" s="221" t="s">
        <v>777</v>
      </c>
      <c r="C32" s="221"/>
      <c r="D32" s="221"/>
      <c r="E32" s="221"/>
      <c r="F32" s="221"/>
      <c r="G32" s="221"/>
      <c r="H32" s="221">
        <f t="shared" si="3"/>
        <v>0</v>
      </c>
    </row>
    <row r="33" spans="1:8" ht="15">
      <c r="A33" s="207" t="s">
        <v>778</v>
      </c>
      <c r="B33" s="221" t="s">
        <v>779</v>
      </c>
      <c r="C33" s="221"/>
      <c r="D33" s="221"/>
      <c r="E33" s="221"/>
      <c r="F33" s="221"/>
      <c r="G33" s="221"/>
      <c r="H33" s="221">
        <f t="shared" si="3"/>
        <v>0</v>
      </c>
    </row>
    <row r="34" spans="1:8" ht="15">
      <c r="A34" s="207" t="s">
        <v>780</v>
      </c>
      <c r="B34" s="210" t="s">
        <v>781</v>
      </c>
      <c r="C34" s="210">
        <f>C29+C30-C31</f>
        <v>2420514</v>
      </c>
      <c r="D34" s="210">
        <f>D29+D30-D31</f>
        <v>47509082</v>
      </c>
      <c r="E34" s="210">
        <f>E29+E30-E31</f>
        <v>1921282</v>
      </c>
      <c r="F34" s="210">
        <f>F29+F30-F31</f>
        <v>0</v>
      </c>
      <c r="G34" s="210">
        <f>G29+G30-G31</f>
        <v>0</v>
      </c>
      <c r="H34" s="210">
        <f t="shared" si="3"/>
        <v>51850878</v>
      </c>
    </row>
    <row r="35" spans="1:8" ht="15">
      <c r="A35" s="207" t="s">
        <v>782</v>
      </c>
      <c r="B35" s="210" t="s">
        <v>783</v>
      </c>
      <c r="C35" s="210">
        <f>C28-C34</f>
        <v>653726</v>
      </c>
      <c r="D35" s="210">
        <f>D28-D34</f>
        <v>156598770</v>
      </c>
      <c r="E35" s="210">
        <f>E28-E34</f>
        <v>2589239</v>
      </c>
      <c r="F35" s="210">
        <f>F28-F34</f>
        <v>2106700</v>
      </c>
      <c r="G35" s="210">
        <f>G28-G34</f>
        <v>0</v>
      </c>
      <c r="H35" s="210">
        <f t="shared" si="3"/>
        <v>161948435</v>
      </c>
    </row>
    <row r="36" spans="1:8" ht="15">
      <c r="A36" s="207" t="s">
        <v>784</v>
      </c>
      <c r="B36" s="221" t="s">
        <v>785</v>
      </c>
      <c r="C36" s="221">
        <v>2074240</v>
      </c>
      <c r="D36" s="221">
        <v>0</v>
      </c>
      <c r="E36" s="221">
        <v>1341783</v>
      </c>
      <c r="F36" s="221">
        <v>0</v>
      </c>
      <c r="G36" s="221">
        <v>0</v>
      </c>
      <c r="H36" s="221">
        <f t="shared" si="3"/>
        <v>3416023</v>
      </c>
    </row>
  </sheetData>
  <sheetProtection/>
  <mergeCells count="1">
    <mergeCell ref="A1:H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79" r:id="rId1"/>
  <headerFooter>
    <oddHeader>&amp;R3. kimutatás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9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4.57421875" style="0" customWidth="1"/>
    <col min="2" max="2" width="59.00390625" style="0" customWidth="1"/>
    <col min="3" max="5" width="19.140625" style="0" customWidth="1"/>
  </cols>
  <sheetData>
    <row r="1" spans="1:5" s="2" customFormat="1" ht="15.75">
      <c r="A1" s="239" t="s">
        <v>599</v>
      </c>
      <c r="B1" s="239"/>
      <c r="C1" s="239"/>
      <c r="D1" s="239"/>
      <c r="E1" s="239"/>
    </row>
    <row r="2" spans="1:5" s="2" customFormat="1" ht="15.75">
      <c r="A2" s="239" t="s">
        <v>601</v>
      </c>
      <c r="B2" s="239"/>
      <c r="C2" s="239"/>
      <c r="D2" s="239"/>
      <c r="E2" s="239"/>
    </row>
    <row r="3" s="2" customFormat="1" ht="15.75"/>
    <row r="4" spans="1:5" s="11" customFormat="1" ht="15.75">
      <c r="A4" s="145"/>
      <c r="B4" s="145" t="s">
        <v>0</v>
      </c>
      <c r="C4" s="145" t="s">
        <v>1</v>
      </c>
      <c r="D4" s="145" t="s">
        <v>2</v>
      </c>
      <c r="E4" s="145" t="s">
        <v>3</v>
      </c>
    </row>
    <row r="5" spans="1:5" s="11" customFormat="1" ht="15.75">
      <c r="A5" s="145">
        <v>1</v>
      </c>
      <c r="B5" s="81" t="s">
        <v>9</v>
      </c>
      <c r="C5" s="146">
        <v>43100</v>
      </c>
      <c r="D5" s="146" t="s">
        <v>602</v>
      </c>
      <c r="E5" s="146">
        <v>43465</v>
      </c>
    </row>
    <row r="6" spans="1:5" s="11" customFormat="1" ht="15.75">
      <c r="A6" s="145">
        <v>2</v>
      </c>
      <c r="B6" s="147" t="s">
        <v>603</v>
      </c>
      <c r="C6" s="130"/>
      <c r="D6" s="130"/>
      <c r="E6" s="130"/>
    </row>
    <row r="7" spans="1:5" s="11" customFormat="1" ht="15.75">
      <c r="A7" s="145">
        <v>3</v>
      </c>
      <c r="B7" s="148" t="s">
        <v>604</v>
      </c>
      <c r="C7" s="130">
        <v>100000</v>
      </c>
      <c r="D7" s="130"/>
      <c r="E7" s="130"/>
    </row>
    <row r="8" spans="1:5" s="11" customFormat="1" ht="15.75">
      <c r="A8" s="145">
        <v>4</v>
      </c>
      <c r="B8" s="148" t="s">
        <v>605</v>
      </c>
      <c r="C8" s="130"/>
      <c r="D8" s="130"/>
      <c r="E8" s="130">
        <v>100000</v>
      </c>
    </row>
    <row r="9" spans="1:5" s="11" customFormat="1" ht="15.75">
      <c r="A9" s="145">
        <v>5</v>
      </c>
      <c r="B9" s="147" t="s">
        <v>606</v>
      </c>
      <c r="C9" s="143">
        <f>SUM(C6:C8)</f>
        <v>100000</v>
      </c>
      <c r="D9" s="143">
        <f>SUM(D6:D8)</f>
        <v>0</v>
      </c>
      <c r="E9" s="143">
        <f>SUM(E6:E8)</f>
        <v>100000</v>
      </c>
    </row>
  </sheetData>
  <sheetProtection/>
  <mergeCells count="2">
    <mergeCell ref="A1:E1"/>
    <mergeCell ref="A2:E2"/>
  </mergeCells>
  <printOptions horizontalCentered="1"/>
  <pageMargins left="0.2755905511811024" right="0.1968503937007874" top="0.7480314960629921" bottom="0.7480314960629921" header="0.31496062992125984" footer="0.31496062992125984"/>
  <pageSetup horizontalDpi="600" verticalDpi="600" orientation="landscape" paperSize="9" r:id="rId1"/>
  <headerFooter>
    <oddHeader>&amp;R&amp;"Arial,Normál"&amp;10 4. kimutatás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28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5.7109375" style="0" customWidth="1"/>
    <col min="2" max="2" width="45.140625" style="0" customWidth="1"/>
    <col min="3" max="6" width="9.140625" style="0" customWidth="1"/>
  </cols>
  <sheetData>
    <row r="1" spans="1:6" s="2" customFormat="1" ht="35.25" customHeight="1">
      <c r="A1" s="249" t="s">
        <v>502</v>
      </c>
      <c r="B1" s="249"/>
      <c r="C1" s="249"/>
      <c r="D1" s="249"/>
      <c r="E1" s="249"/>
      <c r="F1" s="249"/>
    </row>
    <row r="2" s="2" customFormat="1" ht="15.75"/>
    <row r="3" spans="1:6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</row>
    <row r="4" spans="1:6" s="10" customFormat="1" ht="15.75">
      <c r="A4" s="1">
        <v>1</v>
      </c>
      <c r="B4" s="247" t="s">
        <v>9</v>
      </c>
      <c r="C4" s="6" t="s">
        <v>364</v>
      </c>
      <c r="D4" s="6" t="s">
        <v>384</v>
      </c>
      <c r="E4" s="6" t="s">
        <v>468</v>
      </c>
      <c r="F4" s="6" t="s">
        <v>521</v>
      </c>
    </row>
    <row r="5" spans="1:6" s="10" customFormat="1" ht="15.75">
      <c r="A5" s="1">
        <v>2</v>
      </c>
      <c r="B5" s="248"/>
      <c r="C5" s="6" t="s">
        <v>4</v>
      </c>
      <c r="D5" s="6" t="s">
        <v>4</v>
      </c>
      <c r="E5" s="6" t="s">
        <v>4</v>
      </c>
      <c r="F5" s="6" t="s">
        <v>4</v>
      </c>
    </row>
    <row r="6" spans="1:7" s="10" customFormat="1" ht="15.75">
      <c r="A6" s="1">
        <v>3</v>
      </c>
      <c r="B6" s="9" t="s">
        <v>75</v>
      </c>
      <c r="C6" s="59">
        <f>C7+C18</f>
        <v>0</v>
      </c>
      <c r="D6" s="59">
        <f>D7+D18</f>
        <v>0</v>
      </c>
      <c r="E6" s="59">
        <f>E7+E18</f>
        <v>0</v>
      </c>
      <c r="F6" s="59">
        <f>F7+F18</f>
        <v>0</v>
      </c>
      <c r="G6" s="12"/>
    </row>
    <row r="7" spans="1:7" s="10" customFormat="1" ht="31.5" hidden="1">
      <c r="A7" s="1">
        <v>4</v>
      </c>
      <c r="B7" s="8" t="s">
        <v>76</v>
      </c>
      <c r="C7" s="14">
        <f>SUM(C8:C17)</f>
        <v>0</v>
      </c>
      <c r="D7" s="14">
        <f>SUM(D8:D17)</f>
        <v>0</v>
      </c>
      <c r="E7" s="14">
        <f>SUM(E8:E17)</f>
        <v>0</v>
      </c>
      <c r="F7" s="14">
        <f>SUM(F8:F17)</f>
        <v>0</v>
      </c>
      <c r="G7" s="12"/>
    </row>
    <row r="8" spans="1:7" s="10" customFormat="1" ht="15.75" hidden="1">
      <c r="A8" s="1"/>
      <c r="B8" s="8"/>
      <c r="C8" s="14"/>
      <c r="D8" s="14"/>
      <c r="E8" s="14"/>
      <c r="F8" s="14"/>
      <c r="G8" s="12"/>
    </row>
    <row r="9" spans="1:7" s="10" customFormat="1" ht="15.75" hidden="1">
      <c r="A9" s="1"/>
      <c r="B9" s="8"/>
      <c r="C9" s="14"/>
      <c r="D9" s="14"/>
      <c r="E9" s="14"/>
      <c r="F9" s="14"/>
      <c r="G9" s="12"/>
    </row>
    <row r="10" spans="1:7" s="10" customFormat="1" ht="15.75" hidden="1">
      <c r="A10" s="1"/>
      <c r="B10" s="8"/>
      <c r="C10" s="14"/>
      <c r="D10" s="14"/>
      <c r="E10" s="14"/>
      <c r="F10" s="14"/>
      <c r="G10" s="12"/>
    </row>
    <row r="11" spans="1:7" s="10" customFormat="1" ht="15.75" hidden="1">
      <c r="A11" s="1"/>
      <c r="B11" s="8"/>
      <c r="C11" s="14"/>
      <c r="D11" s="14"/>
      <c r="E11" s="14"/>
      <c r="F11" s="14"/>
      <c r="G11" s="12"/>
    </row>
    <row r="12" spans="1:7" s="10" customFormat="1" ht="15.75" hidden="1">
      <c r="A12" s="1"/>
      <c r="B12" s="8"/>
      <c r="C12" s="14"/>
      <c r="D12" s="14"/>
      <c r="E12" s="14"/>
      <c r="F12" s="14"/>
      <c r="G12" s="12"/>
    </row>
    <row r="13" spans="1:7" s="10" customFormat="1" ht="15.75" hidden="1">
      <c r="A13" s="1"/>
      <c r="B13" s="8"/>
      <c r="C13" s="14"/>
      <c r="D13" s="14"/>
      <c r="E13" s="14"/>
      <c r="F13" s="14"/>
      <c r="G13" s="12"/>
    </row>
    <row r="14" spans="1:7" s="10" customFormat="1" ht="15.75" hidden="1">
      <c r="A14" s="1"/>
      <c r="B14" s="8"/>
      <c r="C14" s="14"/>
      <c r="D14" s="14"/>
      <c r="E14" s="14"/>
      <c r="F14" s="14"/>
      <c r="G14" s="12"/>
    </row>
    <row r="15" spans="1:7" s="10" customFormat="1" ht="15.75" hidden="1">
      <c r="A15" s="1"/>
      <c r="B15" s="8"/>
      <c r="C15" s="14"/>
      <c r="D15" s="14"/>
      <c r="E15" s="14"/>
      <c r="F15" s="14"/>
      <c r="G15" s="12"/>
    </row>
    <row r="16" spans="1:7" s="10" customFormat="1" ht="15.75" hidden="1">
      <c r="A16" s="1"/>
      <c r="B16" s="8"/>
      <c r="C16" s="14"/>
      <c r="D16" s="14"/>
      <c r="E16" s="14"/>
      <c r="F16" s="14"/>
      <c r="G16" s="12"/>
    </row>
    <row r="17" spans="1:7" s="10" customFormat="1" ht="15.75" hidden="1">
      <c r="A17" s="1"/>
      <c r="B17" s="8"/>
      <c r="C17" s="14"/>
      <c r="D17" s="14"/>
      <c r="E17" s="14"/>
      <c r="F17" s="14"/>
      <c r="G17" s="12"/>
    </row>
    <row r="18" spans="1:7" s="10" customFormat="1" ht="15.75" hidden="1">
      <c r="A18" s="1">
        <v>5</v>
      </c>
      <c r="B18" s="8" t="s">
        <v>77</v>
      </c>
      <c r="C18" s="14">
        <v>0</v>
      </c>
      <c r="D18" s="14">
        <v>0</v>
      </c>
      <c r="E18" s="14">
        <v>0</v>
      </c>
      <c r="F18" s="14">
        <v>0</v>
      </c>
      <c r="G18" s="12"/>
    </row>
    <row r="19" spans="1:7" s="10" customFormat="1" ht="15.75" hidden="1">
      <c r="A19" s="1"/>
      <c r="B19" s="8"/>
      <c r="C19" s="14"/>
      <c r="D19" s="14"/>
      <c r="E19" s="14"/>
      <c r="F19" s="14"/>
      <c r="G19" s="12"/>
    </row>
    <row r="20" spans="1:7" s="10" customFormat="1" ht="15.75" hidden="1">
      <c r="A20" s="1"/>
      <c r="B20" s="8"/>
      <c r="C20" s="14"/>
      <c r="D20" s="14"/>
      <c r="E20" s="14"/>
      <c r="F20" s="14"/>
      <c r="G20" s="12"/>
    </row>
    <row r="21" spans="1:7" s="10" customFormat="1" ht="15.75" hidden="1">
      <c r="A21" s="1"/>
      <c r="B21" s="8"/>
      <c r="C21" s="14"/>
      <c r="D21" s="14"/>
      <c r="E21" s="14"/>
      <c r="F21" s="14"/>
      <c r="G21" s="12"/>
    </row>
    <row r="22" spans="1:7" s="10" customFormat="1" ht="15.75" hidden="1">
      <c r="A22" s="1"/>
      <c r="B22" s="8"/>
      <c r="C22" s="14"/>
      <c r="D22" s="14"/>
      <c r="E22" s="14"/>
      <c r="F22" s="14"/>
      <c r="G22" s="12"/>
    </row>
    <row r="23" spans="1:7" s="10" customFormat="1" ht="15.75" hidden="1">
      <c r="A23" s="1"/>
      <c r="B23" s="8"/>
      <c r="C23" s="14"/>
      <c r="D23" s="14"/>
      <c r="E23" s="14"/>
      <c r="F23" s="14"/>
      <c r="G23" s="12"/>
    </row>
    <row r="24" spans="1:7" s="10" customFormat="1" ht="15.75" hidden="1">
      <c r="A24" s="1"/>
      <c r="B24" s="8"/>
      <c r="C24" s="14"/>
      <c r="D24" s="14"/>
      <c r="E24" s="14"/>
      <c r="F24" s="14"/>
      <c r="G24" s="12"/>
    </row>
    <row r="25" spans="1:7" s="10" customFormat="1" ht="15.75" hidden="1">
      <c r="A25" s="1"/>
      <c r="B25" s="8"/>
      <c r="C25" s="14"/>
      <c r="D25" s="14"/>
      <c r="E25" s="14"/>
      <c r="F25" s="14"/>
      <c r="G25" s="12"/>
    </row>
    <row r="26" spans="1:7" s="10" customFormat="1" ht="15.75" hidden="1">
      <c r="A26" s="1"/>
      <c r="B26" s="8"/>
      <c r="C26" s="14"/>
      <c r="D26" s="14"/>
      <c r="E26" s="14"/>
      <c r="F26" s="14"/>
      <c r="G26" s="12"/>
    </row>
    <row r="27" spans="1:7" s="10" customFormat="1" ht="15.75" hidden="1">
      <c r="A27" s="1"/>
      <c r="B27" s="8"/>
      <c r="C27" s="14"/>
      <c r="D27" s="14"/>
      <c r="E27" s="14"/>
      <c r="F27" s="14"/>
      <c r="G27" s="12"/>
    </row>
    <row r="28" spans="1:7" s="10" customFormat="1" ht="15.75" hidden="1">
      <c r="A28" s="1"/>
      <c r="B28" s="8"/>
      <c r="C28" s="14"/>
      <c r="D28" s="14"/>
      <c r="E28" s="14"/>
      <c r="F28" s="14"/>
      <c r="G28" s="12"/>
    </row>
  </sheetData>
  <sheetProtection/>
  <mergeCells count="2">
    <mergeCell ref="A1:F1"/>
    <mergeCell ref="B4:B5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&amp;R3. kimutatás</oddHeader>
    <oddFooter>&amp;C&amp;P. oldal, összesen: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H29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58.28125" style="52" customWidth="1"/>
    <col min="2" max="2" width="16.140625" style="52" customWidth="1"/>
    <col min="3" max="3" width="16.140625" style="51" customWidth="1"/>
    <col min="4" max="138" width="9.140625" style="51" customWidth="1"/>
    <col min="139" max="16384" width="9.140625" style="52" customWidth="1"/>
  </cols>
  <sheetData>
    <row r="1" spans="1:138" s="48" customFormat="1" ht="18">
      <c r="A1" s="268" t="s">
        <v>549</v>
      </c>
      <c r="B1" s="268"/>
      <c r="C1" s="268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</row>
    <row r="2" spans="2:138" s="49" customFormat="1" ht="21.75" customHeight="1">
      <c r="B2" s="50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</row>
    <row r="3" spans="1:138" s="54" customFormat="1" ht="30" customHeight="1">
      <c r="A3" s="68" t="s">
        <v>56</v>
      </c>
      <c r="B3" s="53" t="s">
        <v>57</v>
      </c>
      <c r="C3" s="53" t="s">
        <v>647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</row>
    <row r="4" spans="1:138" s="54" customFormat="1" ht="31.5">
      <c r="A4" s="69" t="s">
        <v>58</v>
      </c>
      <c r="B4" s="55">
        <f>SUM(B5:B6)</f>
        <v>0</v>
      </c>
      <c r="C4" s="55">
        <f>SUM(C5:C6)</f>
        <v>0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</row>
    <row r="5" spans="1:138" s="54" customFormat="1" ht="18">
      <c r="A5" s="70" t="s">
        <v>59</v>
      </c>
      <c r="B5" s="55">
        <v>0</v>
      </c>
      <c r="C5" s="55">
        <v>0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</row>
    <row r="6" spans="1:138" s="54" customFormat="1" ht="18">
      <c r="A6" s="70" t="s">
        <v>60</v>
      </c>
      <c r="B6" s="55">
        <v>0</v>
      </c>
      <c r="C6" s="55">
        <v>0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</row>
    <row r="7" spans="1:3" ht="31.5">
      <c r="A7" s="69" t="s">
        <v>61</v>
      </c>
      <c r="B7" s="55">
        <v>0</v>
      </c>
      <c r="C7" s="55">
        <v>0</v>
      </c>
    </row>
    <row r="8" spans="1:3" ht="31.5">
      <c r="A8" s="71" t="s">
        <v>62</v>
      </c>
      <c r="B8" s="56">
        <f>SUM(B9:B10)</f>
        <v>0</v>
      </c>
      <c r="C8" s="56">
        <f>SUM(C9:C10)</f>
        <v>0</v>
      </c>
    </row>
    <row r="9" spans="1:138" s="54" customFormat="1" ht="30">
      <c r="A9" s="72" t="s">
        <v>63</v>
      </c>
      <c r="B9" s="57">
        <v>0</v>
      </c>
      <c r="C9" s="57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</row>
    <row r="10" spans="1:138" s="54" customFormat="1" ht="30">
      <c r="A10" s="72" t="s">
        <v>64</v>
      </c>
      <c r="B10" s="57">
        <v>0</v>
      </c>
      <c r="C10" s="57">
        <v>0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</row>
    <row r="11" spans="1:138" s="54" customFormat="1" ht="31.5">
      <c r="A11" s="71" t="s">
        <v>65</v>
      </c>
      <c r="B11" s="56">
        <v>0</v>
      </c>
      <c r="C11" s="56">
        <v>0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</row>
    <row r="12" spans="1:138" s="54" customFormat="1" ht="31.5">
      <c r="A12" s="71" t="s">
        <v>66</v>
      </c>
      <c r="B12" s="56">
        <f>SUM(B13,B16,B19,B25,B22)</f>
        <v>1270424</v>
      </c>
      <c r="C12" s="56">
        <f>SUM(C13,C16,C19,C25,C22)</f>
        <v>1262972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</row>
    <row r="13" spans="1:3" ht="18">
      <c r="A13" s="72" t="s">
        <v>67</v>
      </c>
      <c r="B13" s="57">
        <v>0</v>
      </c>
      <c r="C13" s="57">
        <v>0</v>
      </c>
    </row>
    <row r="14" spans="1:138" s="54" customFormat="1" ht="18">
      <c r="A14" s="73" t="s">
        <v>68</v>
      </c>
      <c r="B14" s="58">
        <v>0</v>
      </c>
      <c r="C14" s="58">
        <v>0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</row>
    <row r="15" spans="1:138" s="54" customFormat="1" ht="25.5">
      <c r="A15" s="73" t="s">
        <v>69</v>
      </c>
      <c r="B15" s="58">
        <v>0</v>
      </c>
      <c r="C15" s="58">
        <v>0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</row>
    <row r="16" spans="1:138" s="54" customFormat="1" ht="30">
      <c r="A16" s="72" t="s">
        <v>70</v>
      </c>
      <c r="B16" s="57">
        <f>SUM(B17:B18)</f>
        <v>1250000</v>
      </c>
      <c r="C16" s="57">
        <f>SUM(C17:C18)</f>
        <v>1250000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</row>
    <row r="17" spans="1:138" s="54" customFormat="1" ht="18">
      <c r="A17" s="73" t="s">
        <v>68</v>
      </c>
      <c r="B17" s="58">
        <v>1250000</v>
      </c>
      <c r="C17" s="58">
        <v>1250000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</row>
    <row r="18" spans="1:138" s="54" customFormat="1" ht="25.5">
      <c r="A18" s="73" t="s">
        <v>69</v>
      </c>
      <c r="B18" s="58">
        <v>0</v>
      </c>
      <c r="C18" s="58">
        <v>0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</row>
    <row r="19" spans="1:138" s="54" customFormat="1" ht="18">
      <c r="A19" s="72" t="s">
        <v>101</v>
      </c>
      <c r="B19" s="57">
        <f>SUM(B20:B21)</f>
        <v>0</v>
      </c>
      <c r="C19" s="57">
        <f>SUM(C20:C21)</f>
        <v>0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</row>
    <row r="20" spans="1:3" ht="18">
      <c r="A20" s="73" t="s">
        <v>68</v>
      </c>
      <c r="B20" s="58">
        <v>0</v>
      </c>
      <c r="C20" s="58">
        <v>0</v>
      </c>
    </row>
    <row r="21" spans="1:138" s="54" customFormat="1" ht="25.5">
      <c r="A21" s="73" t="s">
        <v>69</v>
      </c>
      <c r="B21" s="58">
        <v>0</v>
      </c>
      <c r="C21" s="58">
        <v>0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</row>
    <row r="22" spans="1:138" s="54" customFormat="1" ht="18">
      <c r="A22" s="72" t="s">
        <v>71</v>
      </c>
      <c r="B22" s="57">
        <f>SUM(B23:B24)</f>
        <v>0</v>
      </c>
      <c r="C22" s="57">
        <f>SUM(C23:C24)</f>
        <v>0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</row>
    <row r="23" spans="1:3" ht="18">
      <c r="A23" s="73" t="s">
        <v>68</v>
      </c>
      <c r="B23" s="58">
        <v>0</v>
      </c>
      <c r="C23" s="58">
        <v>0</v>
      </c>
    </row>
    <row r="24" spans="1:3" ht="25.5">
      <c r="A24" s="73" t="s">
        <v>69</v>
      </c>
      <c r="B24" s="58">
        <v>0</v>
      </c>
      <c r="C24" s="58">
        <v>0</v>
      </c>
    </row>
    <row r="25" spans="1:3" ht="18">
      <c r="A25" s="72" t="s">
        <v>72</v>
      </c>
      <c r="B25" s="57">
        <f>SUM(B26:B27)</f>
        <v>20424</v>
      </c>
      <c r="C25" s="57">
        <f>SUM(C26:C27)</f>
        <v>12972</v>
      </c>
    </row>
    <row r="26" spans="1:3" ht="18">
      <c r="A26" s="73" t="s">
        <v>68</v>
      </c>
      <c r="B26" s="58">
        <v>20424</v>
      </c>
      <c r="C26" s="58">
        <v>12972</v>
      </c>
    </row>
    <row r="27" spans="1:3" ht="25.5">
      <c r="A27" s="73" t="s">
        <v>69</v>
      </c>
      <c r="B27" s="58">
        <v>0</v>
      </c>
      <c r="C27" s="58">
        <v>0</v>
      </c>
    </row>
    <row r="28" spans="1:3" ht="31.5">
      <c r="A28" s="71" t="s">
        <v>73</v>
      </c>
      <c r="B28" s="56">
        <v>0</v>
      </c>
      <c r="C28" s="56">
        <v>0</v>
      </c>
    </row>
    <row r="29" spans="1:3" ht="18">
      <c r="A29" s="74" t="s">
        <v>74</v>
      </c>
      <c r="B29" s="56">
        <f>SUM(B8,B11,B12,B28,B4,B7)</f>
        <v>1270424</v>
      </c>
      <c r="C29" s="56">
        <f>SUM(C8,C11,C12,C28,C4,C7)</f>
        <v>1262972</v>
      </c>
    </row>
  </sheetData>
  <sheetProtection/>
  <mergeCells count="1">
    <mergeCell ref="A1:C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5. kimutatás
</oddHeader>
    <oddFooter>&amp;C&amp;P. oldal, összesen: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3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12" width="12.7109375" style="21" customWidth="1"/>
    <col min="13" max="16384" width="9.140625" style="21" customWidth="1"/>
  </cols>
  <sheetData>
    <row r="1" spans="1:12" s="16" customFormat="1" ht="15.75">
      <c r="A1" s="245" t="s">
        <v>501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 s="16" customFormat="1" ht="15.75">
      <c r="A2" s="246" t="s">
        <v>372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3" spans="1:12" s="16" customFormat="1" ht="15.75">
      <c r="A3" s="246" t="s">
        <v>371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</row>
    <row r="4" spans="1:12" ht="15.75">
      <c r="A4" s="246" t="s">
        <v>525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</row>
    <row r="5" spans="1:12" ht="15.75">
      <c r="A5" s="41"/>
      <c r="B5" s="41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3" customFormat="1" ht="15.75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6</v>
      </c>
      <c r="G6" s="1" t="s">
        <v>47</v>
      </c>
      <c r="H6" s="1" t="s">
        <v>48</v>
      </c>
      <c r="I6" s="1" t="s">
        <v>49</v>
      </c>
      <c r="J6" s="1" t="s">
        <v>93</v>
      </c>
      <c r="K6" s="1" t="s">
        <v>94</v>
      </c>
      <c r="L6" s="1" t="s">
        <v>50</v>
      </c>
    </row>
    <row r="7" spans="1:12" s="3" customFormat="1" ht="15.75">
      <c r="A7" s="1">
        <v>1</v>
      </c>
      <c r="B7" s="269" t="s">
        <v>9</v>
      </c>
      <c r="C7" s="242" t="s">
        <v>468</v>
      </c>
      <c r="D7" s="242"/>
      <c r="E7" s="242"/>
      <c r="F7" s="243"/>
      <c r="G7" s="241" t="s">
        <v>521</v>
      </c>
      <c r="H7" s="242"/>
      <c r="I7" s="242"/>
      <c r="J7" s="243"/>
      <c r="K7" s="242" t="s">
        <v>535</v>
      </c>
      <c r="L7" s="243"/>
    </row>
    <row r="8" spans="1:12" s="3" customFormat="1" ht="31.5">
      <c r="A8" s="1"/>
      <c r="B8" s="270"/>
      <c r="C8" s="4" t="s">
        <v>526</v>
      </c>
      <c r="D8" s="4" t="s">
        <v>527</v>
      </c>
      <c r="E8" s="4" t="s">
        <v>543</v>
      </c>
      <c r="F8" s="4" t="s">
        <v>544</v>
      </c>
      <c r="G8" s="4" t="s">
        <v>526</v>
      </c>
      <c r="H8" s="4" t="s">
        <v>527</v>
      </c>
      <c r="I8" s="4" t="s">
        <v>543</v>
      </c>
      <c r="J8" s="4" t="s">
        <v>544</v>
      </c>
      <c r="K8" s="4" t="s">
        <v>543</v>
      </c>
      <c r="L8" s="4" t="s">
        <v>544</v>
      </c>
    </row>
    <row r="9" spans="1:12" s="3" customFormat="1" ht="15.75">
      <c r="A9" s="1">
        <v>2</v>
      </c>
      <c r="B9" s="271"/>
      <c r="C9" s="6" t="s">
        <v>373</v>
      </c>
      <c r="D9" s="6" t="s">
        <v>373</v>
      </c>
      <c r="E9" s="6" t="s">
        <v>4</v>
      </c>
      <c r="F9" s="6" t="s">
        <v>4</v>
      </c>
      <c r="G9" s="6" t="s">
        <v>373</v>
      </c>
      <c r="H9" s="6" t="s">
        <v>373</v>
      </c>
      <c r="I9" s="6" t="s">
        <v>4</v>
      </c>
      <c r="J9" s="6" t="s">
        <v>4</v>
      </c>
      <c r="K9" s="6" t="s">
        <v>4</v>
      </c>
      <c r="L9" s="6" t="s">
        <v>4</v>
      </c>
    </row>
    <row r="10" spans="1:12" ht="15.75">
      <c r="A10" s="1">
        <v>3</v>
      </c>
      <c r="B10" s="43" t="s">
        <v>379</v>
      </c>
      <c r="C10" s="15">
        <v>3500000</v>
      </c>
      <c r="D10" s="15">
        <v>3500000</v>
      </c>
      <c r="E10" s="15">
        <v>3500000</v>
      </c>
      <c r="F10" s="15">
        <v>3500000</v>
      </c>
      <c r="G10" s="15">
        <v>3500000</v>
      </c>
      <c r="H10" s="15">
        <v>3500000</v>
      </c>
      <c r="I10" s="15">
        <v>3500000</v>
      </c>
      <c r="J10" s="15">
        <v>3500000</v>
      </c>
      <c r="K10" s="15">
        <v>3500000</v>
      </c>
      <c r="L10" s="15">
        <v>3500000</v>
      </c>
    </row>
    <row r="11" spans="1:12" ht="30">
      <c r="A11" s="1">
        <v>4</v>
      </c>
      <c r="B11" s="43" t="s">
        <v>380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</row>
    <row r="12" spans="1:12" ht="15.75">
      <c r="A12" s="1">
        <v>5</v>
      </c>
      <c r="B12" s="43" t="s">
        <v>29</v>
      </c>
      <c r="C12" s="15">
        <v>10000</v>
      </c>
      <c r="D12" s="15">
        <v>10000</v>
      </c>
      <c r="E12" s="15">
        <v>10000</v>
      </c>
      <c r="F12" s="15">
        <v>10000</v>
      </c>
      <c r="G12" s="15">
        <v>10000</v>
      </c>
      <c r="H12" s="15">
        <v>10000</v>
      </c>
      <c r="I12" s="15">
        <v>10000</v>
      </c>
      <c r="J12" s="15">
        <v>10000</v>
      </c>
      <c r="K12" s="15">
        <v>10000</v>
      </c>
      <c r="L12" s="15">
        <v>10000</v>
      </c>
    </row>
    <row r="13" spans="1:12" ht="45">
      <c r="A13" s="1">
        <v>6</v>
      </c>
      <c r="B13" s="43" t="s">
        <v>30</v>
      </c>
      <c r="C13" s="15">
        <v>800000</v>
      </c>
      <c r="D13" s="15">
        <v>800000</v>
      </c>
      <c r="E13" s="15">
        <v>800000</v>
      </c>
      <c r="F13" s="15">
        <v>800000</v>
      </c>
      <c r="G13" s="15">
        <v>800000</v>
      </c>
      <c r="H13" s="15">
        <v>800000</v>
      </c>
      <c r="I13" s="15">
        <v>800000</v>
      </c>
      <c r="J13" s="15">
        <v>800000</v>
      </c>
      <c r="K13" s="15">
        <v>800000</v>
      </c>
      <c r="L13" s="15">
        <v>800000</v>
      </c>
    </row>
    <row r="14" spans="1:12" ht="15.75">
      <c r="A14" s="1">
        <v>7</v>
      </c>
      <c r="B14" s="43" t="s">
        <v>31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2" ht="30">
      <c r="A15" s="1">
        <v>8</v>
      </c>
      <c r="B15" s="43" t="s">
        <v>32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1:12" ht="30">
      <c r="A16" s="1">
        <v>9</v>
      </c>
      <c r="B16" s="43" t="s">
        <v>381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</row>
    <row r="17" spans="1:12" s="22" customFormat="1" ht="15.75">
      <c r="A17" s="1">
        <v>10</v>
      </c>
      <c r="B17" s="45" t="s">
        <v>51</v>
      </c>
      <c r="C17" s="18">
        <f>SUM(C10:C16)</f>
        <v>4310000</v>
      </c>
      <c r="D17" s="18">
        <f>SUM(D10:D16)</f>
        <v>4310000</v>
      </c>
      <c r="E17" s="18">
        <f aca="true" t="shared" si="0" ref="E17:L17">SUM(E10:E16)</f>
        <v>4310000</v>
      </c>
      <c r="F17" s="18">
        <f t="shared" si="0"/>
        <v>4310000</v>
      </c>
      <c r="G17" s="18">
        <f t="shared" si="0"/>
        <v>4310000</v>
      </c>
      <c r="H17" s="18">
        <f>SUM(H10:H16)</f>
        <v>4310000</v>
      </c>
      <c r="I17" s="18">
        <f t="shared" si="0"/>
        <v>4310000</v>
      </c>
      <c r="J17" s="18">
        <f t="shared" si="0"/>
        <v>4310000</v>
      </c>
      <c r="K17" s="18">
        <f t="shared" si="0"/>
        <v>4310000</v>
      </c>
      <c r="L17" s="18">
        <f t="shared" si="0"/>
        <v>4310000</v>
      </c>
    </row>
    <row r="18" spans="1:12" ht="15.75">
      <c r="A18" s="1">
        <v>11</v>
      </c>
      <c r="B18" s="45" t="s">
        <v>52</v>
      </c>
      <c r="C18" s="18">
        <f>ROUNDDOWN(C17*0.5,0)</f>
        <v>2155000</v>
      </c>
      <c r="D18" s="18">
        <f>ROUNDDOWN(D17*0.5,0)</f>
        <v>2155000</v>
      </c>
      <c r="E18" s="18">
        <f aca="true" t="shared" si="1" ref="E18:L18">ROUNDDOWN(E17*0.5,0)</f>
        <v>2155000</v>
      </c>
      <c r="F18" s="18">
        <f t="shared" si="1"/>
        <v>2155000</v>
      </c>
      <c r="G18" s="18">
        <f t="shared" si="1"/>
        <v>2155000</v>
      </c>
      <c r="H18" s="18">
        <f>ROUNDDOWN(H17*0.5,0)</f>
        <v>2155000</v>
      </c>
      <c r="I18" s="18">
        <f t="shared" si="1"/>
        <v>2155000</v>
      </c>
      <c r="J18" s="18">
        <f t="shared" si="1"/>
        <v>2155000</v>
      </c>
      <c r="K18" s="18">
        <f t="shared" si="1"/>
        <v>2155000</v>
      </c>
      <c r="L18" s="18">
        <f t="shared" si="1"/>
        <v>2155000</v>
      </c>
    </row>
    <row r="19" spans="1:12" ht="30">
      <c r="A19" s="1">
        <v>12</v>
      </c>
      <c r="B19" s="43" t="s">
        <v>33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1:12" ht="30">
      <c r="A20" s="1">
        <v>13</v>
      </c>
      <c r="B20" s="43" t="s">
        <v>37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spans="1:12" ht="15.75">
      <c r="A21" s="1">
        <v>14</v>
      </c>
      <c r="B21" s="43" t="s">
        <v>34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spans="1:12" ht="15.75">
      <c r="A22" s="1">
        <v>15</v>
      </c>
      <c r="B22" s="43" t="s">
        <v>35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spans="1:12" ht="15.75">
      <c r="A23" s="1">
        <v>16</v>
      </c>
      <c r="B23" s="43" t="s">
        <v>36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spans="1:12" ht="15.75">
      <c r="A24" s="1">
        <v>17</v>
      </c>
      <c r="B24" s="43" t="s">
        <v>38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</row>
    <row r="25" spans="1:12" ht="30">
      <c r="A25" s="1">
        <v>18</v>
      </c>
      <c r="B25" s="43" t="s">
        <v>90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</row>
    <row r="26" spans="1:12" s="22" customFormat="1" ht="15.75">
      <c r="A26" s="1">
        <v>19</v>
      </c>
      <c r="B26" s="45" t="s">
        <v>53</v>
      </c>
      <c r="C26" s="18">
        <f aca="true" t="shared" si="2" ref="C26:L26">SUM(C19:C25)</f>
        <v>0</v>
      </c>
      <c r="D26" s="18">
        <f t="shared" si="2"/>
        <v>0</v>
      </c>
      <c r="E26" s="18">
        <f t="shared" si="2"/>
        <v>0</v>
      </c>
      <c r="F26" s="18">
        <f t="shared" si="2"/>
        <v>0</v>
      </c>
      <c r="G26" s="18">
        <f t="shared" si="2"/>
        <v>0</v>
      </c>
      <c r="H26" s="18">
        <f t="shared" si="2"/>
        <v>0</v>
      </c>
      <c r="I26" s="18">
        <f t="shared" si="2"/>
        <v>0</v>
      </c>
      <c r="J26" s="18">
        <f t="shared" si="2"/>
        <v>0</v>
      </c>
      <c r="K26" s="18">
        <f t="shared" si="2"/>
        <v>0</v>
      </c>
      <c r="L26" s="18">
        <f t="shared" si="2"/>
        <v>0</v>
      </c>
    </row>
    <row r="27" spans="1:12" s="22" customFormat="1" ht="29.25">
      <c r="A27" s="1">
        <v>20</v>
      </c>
      <c r="B27" s="45" t="s">
        <v>54</v>
      </c>
      <c r="C27" s="18">
        <f aca="true" t="shared" si="3" ref="C27:L27">C18-C26</f>
        <v>2155000</v>
      </c>
      <c r="D27" s="18">
        <f t="shared" si="3"/>
        <v>2155000</v>
      </c>
      <c r="E27" s="18">
        <f t="shared" si="3"/>
        <v>2155000</v>
      </c>
      <c r="F27" s="18">
        <f t="shared" si="3"/>
        <v>2155000</v>
      </c>
      <c r="G27" s="18">
        <f t="shared" si="3"/>
        <v>2155000</v>
      </c>
      <c r="H27" s="18">
        <f t="shared" si="3"/>
        <v>2155000</v>
      </c>
      <c r="I27" s="18">
        <f t="shared" si="3"/>
        <v>2155000</v>
      </c>
      <c r="J27" s="18">
        <f t="shared" si="3"/>
        <v>2155000</v>
      </c>
      <c r="K27" s="18">
        <f t="shared" si="3"/>
        <v>2155000</v>
      </c>
      <c r="L27" s="18">
        <f t="shared" si="3"/>
        <v>2155000</v>
      </c>
    </row>
    <row r="28" spans="1:12" s="22" customFormat="1" ht="42.75">
      <c r="A28" s="1">
        <v>21</v>
      </c>
      <c r="B28" s="46" t="s">
        <v>376</v>
      </c>
      <c r="C28" s="18">
        <f aca="true" t="shared" si="4" ref="C28:K28">SUM(C29:C33)</f>
        <v>0</v>
      </c>
      <c r="D28" s="18">
        <f>SUM(D29:D33)</f>
        <v>0</v>
      </c>
      <c r="E28" s="18">
        <f>SUM(E29:E33)</f>
        <v>0</v>
      </c>
      <c r="F28" s="18">
        <f t="shared" si="4"/>
        <v>0</v>
      </c>
      <c r="G28" s="18">
        <f t="shared" si="4"/>
        <v>0</v>
      </c>
      <c r="H28" s="18">
        <f t="shared" si="4"/>
        <v>0</v>
      </c>
      <c r="I28" s="18">
        <f t="shared" si="4"/>
        <v>0</v>
      </c>
      <c r="J28" s="18">
        <f t="shared" si="4"/>
        <v>0</v>
      </c>
      <c r="K28" s="18">
        <f t="shared" si="4"/>
        <v>0</v>
      </c>
      <c r="L28" s="18">
        <f>SUM(L29:L33)</f>
        <v>0</v>
      </c>
    </row>
    <row r="29" spans="1:12" ht="15.75">
      <c r="A29" s="1">
        <v>22</v>
      </c>
      <c r="B29" s="43" t="s">
        <v>509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</row>
    <row r="30" spans="1:12" ht="45">
      <c r="A30" s="1">
        <v>23</v>
      </c>
      <c r="B30" s="43" t="s">
        <v>109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</row>
    <row r="31" spans="1:12" ht="30">
      <c r="A31" s="1">
        <v>24</v>
      </c>
      <c r="B31" s="43" t="s">
        <v>91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</row>
    <row r="32" spans="1:12" ht="15.75">
      <c r="A32" s="1">
        <v>25</v>
      </c>
      <c r="B32" s="43" t="s">
        <v>89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</row>
    <row r="33" spans="1:12" ht="45">
      <c r="A33" s="1">
        <v>26</v>
      </c>
      <c r="B33" s="43" t="s">
        <v>375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</row>
  </sheetData>
  <sheetProtection/>
  <mergeCells count="8">
    <mergeCell ref="A1:L1"/>
    <mergeCell ref="A2:L2"/>
    <mergeCell ref="A3:L3"/>
    <mergeCell ref="A4:L4"/>
    <mergeCell ref="B7:B9"/>
    <mergeCell ref="C7:F7"/>
    <mergeCell ref="G7:J7"/>
    <mergeCell ref="K7:L7"/>
  </mergeCells>
  <printOptions horizontalCentered="1"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landscape" paperSize="9" scale="56" r:id="rId1"/>
  <headerFooter>
    <oddHeader>&amp;R&amp;"Arial,Normál"&amp;10 5. kimutatás</oddHeader>
    <oddFooter>&amp;C&amp;P. oldal, összesen: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E311"/>
  <sheetViews>
    <sheetView zoomScalePageLayoutView="0" workbookViewId="0" topLeftCell="A1">
      <selection activeCell="H251" sqref="H251"/>
    </sheetView>
  </sheetViews>
  <sheetFormatPr defaultColWidth="9.140625" defaultRowHeight="15"/>
  <cols>
    <col min="1" max="1" width="57.421875" style="107" customWidth="1"/>
    <col min="2" max="2" width="5.7109375" style="16" customWidth="1"/>
    <col min="3" max="5" width="12.140625" style="16" customWidth="1"/>
    <col min="6" max="16384" width="9.140625" style="16" customWidth="1"/>
  </cols>
  <sheetData>
    <row r="1" spans="1:5" ht="15.75" customHeight="1">
      <c r="A1" s="272" t="s">
        <v>530</v>
      </c>
      <c r="B1" s="272"/>
      <c r="C1" s="272"/>
      <c r="D1" s="272"/>
      <c r="E1" s="272"/>
    </row>
    <row r="2" spans="1:5" ht="15.75">
      <c r="A2" s="246" t="s">
        <v>488</v>
      </c>
      <c r="B2" s="246"/>
      <c r="C2" s="246"/>
      <c r="D2" s="246"/>
      <c r="E2" s="246"/>
    </row>
    <row r="3" spans="1:3" ht="15.75">
      <c r="A3" s="105"/>
      <c r="B3" s="42"/>
      <c r="C3" s="42"/>
    </row>
    <row r="4" spans="1:5" s="10" customFormat="1" ht="31.5">
      <c r="A4" s="95" t="s">
        <v>9</v>
      </c>
      <c r="B4" s="17" t="s">
        <v>128</v>
      </c>
      <c r="C4" s="38" t="s">
        <v>4</v>
      </c>
      <c r="D4" s="38" t="s">
        <v>567</v>
      </c>
      <c r="E4" s="38" t="s">
        <v>568</v>
      </c>
    </row>
    <row r="5" spans="1:5" s="10" customFormat="1" ht="16.5">
      <c r="A5" s="65" t="s">
        <v>85</v>
      </c>
      <c r="B5" s="98"/>
      <c r="C5" s="76"/>
      <c r="D5" s="76"/>
      <c r="E5" s="76"/>
    </row>
    <row r="6" spans="1:5" s="10" customFormat="1" ht="31.5">
      <c r="A6" s="64" t="s">
        <v>255</v>
      </c>
      <c r="B6" s="17"/>
      <c r="C6" s="76"/>
      <c r="D6" s="76"/>
      <c r="E6" s="76"/>
    </row>
    <row r="7" spans="1:5" s="10" customFormat="1" ht="15.75" hidden="1">
      <c r="A7" s="80" t="s">
        <v>137</v>
      </c>
      <c r="B7" s="17">
        <v>2</v>
      </c>
      <c r="C7" s="76"/>
      <c r="D7" s="76"/>
      <c r="E7" s="76"/>
    </row>
    <row r="8" spans="1:5" s="10" customFormat="1" ht="15.75">
      <c r="A8" s="80" t="s">
        <v>138</v>
      </c>
      <c r="B8" s="17">
        <v>2</v>
      </c>
      <c r="C8" s="76">
        <v>640010</v>
      </c>
      <c r="D8" s="76">
        <v>640010</v>
      </c>
      <c r="E8" s="76">
        <v>640010</v>
      </c>
    </row>
    <row r="9" spans="1:5" s="10" customFormat="1" ht="15.75">
      <c r="A9" s="80" t="s">
        <v>139</v>
      </c>
      <c r="B9" s="17">
        <v>2</v>
      </c>
      <c r="C9" s="76">
        <v>512000</v>
      </c>
      <c r="D9" s="76">
        <v>512000</v>
      </c>
      <c r="E9" s="76">
        <v>512000</v>
      </c>
    </row>
    <row r="10" spans="1:5" s="10" customFormat="1" ht="15.75">
      <c r="A10" s="80" t="s">
        <v>140</v>
      </c>
      <c r="B10" s="17">
        <v>2</v>
      </c>
      <c r="C10" s="76">
        <v>100000</v>
      </c>
      <c r="D10" s="76">
        <v>100000</v>
      </c>
      <c r="E10" s="76">
        <v>100000</v>
      </c>
    </row>
    <row r="11" spans="1:5" s="10" customFormat="1" ht="15.75">
      <c r="A11" s="80" t="s">
        <v>141</v>
      </c>
      <c r="B11" s="17">
        <v>2</v>
      </c>
      <c r="C11" s="76">
        <v>469890</v>
      </c>
      <c r="D11" s="76">
        <v>469890</v>
      </c>
      <c r="E11" s="76">
        <v>469890</v>
      </c>
    </row>
    <row r="12" spans="1:5" s="10" customFormat="1" ht="15.75">
      <c r="A12" s="80" t="s">
        <v>257</v>
      </c>
      <c r="B12" s="17">
        <v>2</v>
      </c>
      <c r="C12" s="76">
        <v>5000000</v>
      </c>
      <c r="D12" s="76">
        <v>5000000</v>
      </c>
      <c r="E12" s="76">
        <v>5000000</v>
      </c>
    </row>
    <row r="13" spans="1:5" s="10" customFormat="1" ht="31.5" hidden="1">
      <c r="A13" s="80" t="s">
        <v>258</v>
      </c>
      <c r="B13" s="17">
        <v>2</v>
      </c>
      <c r="C13" s="76"/>
      <c r="D13" s="76"/>
      <c r="E13" s="76"/>
    </row>
    <row r="14" spans="1:5" s="10" customFormat="1" ht="15.75">
      <c r="A14" s="106" t="s">
        <v>460</v>
      </c>
      <c r="B14" s="17">
        <v>2</v>
      </c>
      <c r="C14" s="76">
        <v>-166596</v>
      </c>
      <c r="D14" s="76">
        <v>-166596</v>
      </c>
      <c r="E14" s="76">
        <v>-166596</v>
      </c>
    </row>
    <row r="15" spans="1:5" s="10" customFormat="1" ht="31.5">
      <c r="A15" s="80" t="s">
        <v>277</v>
      </c>
      <c r="B15" s="17">
        <v>2</v>
      </c>
      <c r="C15" s="76">
        <v>40800</v>
      </c>
      <c r="D15" s="76">
        <v>40800</v>
      </c>
      <c r="E15" s="76">
        <v>40800</v>
      </c>
    </row>
    <row r="16" spans="1:5" s="10" customFormat="1" ht="15.75">
      <c r="A16" s="80" t="s">
        <v>528</v>
      </c>
      <c r="B16" s="17">
        <v>2</v>
      </c>
      <c r="C16" s="76">
        <v>1009100</v>
      </c>
      <c r="D16" s="76">
        <v>1009100</v>
      </c>
      <c r="E16" s="76">
        <v>1009100</v>
      </c>
    </row>
    <row r="17" spans="1:5" s="10" customFormat="1" ht="15.75">
      <c r="A17" s="80" t="s">
        <v>276</v>
      </c>
      <c r="B17" s="17">
        <v>2</v>
      </c>
      <c r="C17" s="76">
        <v>1129700</v>
      </c>
      <c r="D17" s="76">
        <v>1129700</v>
      </c>
      <c r="E17" s="76">
        <v>1129700</v>
      </c>
    </row>
    <row r="18" spans="1:5" s="10" customFormat="1" ht="18" customHeight="1">
      <c r="A18" s="103" t="s">
        <v>256</v>
      </c>
      <c r="B18" s="17"/>
      <c r="C18" s="76">
        <f>SUM(C7:C17)</f>
        <v>8734904</v>
      </c>
      <c r="D18" s="76">
        <f>SUM(D7:D17)</f>
        <v>8734904</v>
      </c>
      <c r="E18" s="76">
        <f>SUM(E7:E17)</f>
        <v>8734904</v>
      </c>
    </row>
    <row r="19" spans="1:5" s="10" customFormat="1" ht="15.75" hidden="1">
      <c r="A19" s="80" t="s">
        <v>260</v>
      </c>
      <c r="B19" s="17">
        <v>2</v>
      </c>
      <c r="C19" s="76"/>
      <c r="D19" s="76"/>
      <c r="E19" s="76"/>
    </row>
    <row r="20" spans="1:5" s="10" customFormat="1" ht="15.75" hidden="1">
      <c r="A20" s="80" t="s">
        <v>261</v>
      </c>
      <c r="B20" s="17">
        <v>2</v>
      </c>
      <c r="C20" s="76"/>
      <c r="D20" s="76"/>
      <c r="E20" s="76"/>
    </row>
    <row r="21" spans="1:5" s="10" customFormat="1" ht="31.5" hidden="1">
      <c r="A21" s="103" t="s">
        <v>259</v>
      </c>
      <c r="B21" s="17"/>
      <c r="C21" s="76">
        <f>SUM(C19:C20)</f>
        <v>0</v>
      </c>
      <c r="D21" s="76">
        <f>SUM(D19:D20)</f>
        <v>0</v>
      </c>
      <c r="E21" s="76">
        <f>SUM(E19:E20)</f>
        <v>0</v>
      </c>
    </row>
    <row r="22" spans="1:5" s="10" customFormat="1" ht="15.75" hidden="1">
      <c r="A22" s="80" t="s">
        <v>262</v>
      </c>
      <c r="B22" s="17">
        <v>2</v>
      </c>
      <c r="C22" s="76"/>
      <c r="D22" s="76"/>
      <c r="E22" s="76"/>
    </row>
    <row r="23" spans="1:5" s="10" customFormat="1" ht="15.75" hidden="1">
      <c r="A23" s="80" t="s">
        <v>263</v>
      </c>
      <c r="B23" s="17">
        <v>2</v>
      </c>
      <c r="C23" s="76"/>
      <c r="D23" s="76"/>
      <c r="E23" s="76"/>
    </row>
    <row r="24" spans="1:5" s="10" customFormat="1" ht="15.75" hidden="1">
      <c r="A24" s="106" t="s">
        <v>460</v>
      </c>
      <c r="B24" s="17">
        <v>2</v>
      </c>
      <c r="C24" s="76"/>
      <c r="D24" s="76"/>
      <c r="E24" s="76"/>
    </row>
    <row r="25" spans="1:5" s="10" customFormat="1" ht="15.75">
      <c r="A25" s="80" t="s">
        <v>266</v>
      </c>
      <c r="B25" s="17">
        <v>2</v>
      </c>
      <c r="C25" s="76">
        <v>276800</v>
      </c>
      <c r="D25" s="76">
        <v>166080</v>
      </c>
      <c r="E25" s="76">
        <v>166080</v>
      </c>
    </row>
    <row r="26" spans="1:5" s="10" customFormat="1" ht="15.75" hidden="1">
      <c r="A26" s="80" t="s">
        <v>267</v>
      </c>
      <c r="B26" s="17">
        <v>2</v>
      </c>
      <c r="C26" s="76"/>
      <c r="D26" s="76"/>
      <c r="E26" s="76"/>
    </row>
    <row r="27" spans="1:5" s="10" customFormat="1" ht="31.5">
      <c r="A27" s="80" t="s">
        <v>461</v>
      </c>
      <c r="B27" s="17">
        <v>2</v>
      </c>
      <c r="C27" s="76">
        <v>454000</v>
      </c>
      <c r="D27" s="76">
        <v>454000</v>
      </c>
      <c r="E27" s="76">
        <v>454000</v>
      </c>
    </row>
    <row r="28" spans="1:5" s="10" customFormat="1" ht="15.75" hidden="1">
      <c r="A28" s="80" t="s">
        <v>264</v>
      </c>
      <c r="B28" s="17">
        <v>2</v>
      </c>
      <c r="C28" s="76"/>
      <c r="D28" s="76"/>
      <c r="E28" s="76"/>
    </row>
    <row r="29" spans="1:5" s="10" customFormat="1" ht="15.75" hidden="1">
      <c r="A29" s="80" t="s">
        <v>480</v>
      </c>
      <c r="B29" s="17">
        <v>2</v>
      </c>
      <c r="C29" s="76"/>
      <c r="D29" s="76"/>
      <c r="E29" s="76"/>
    </row>
    <row r="30" spans="1:5" s="10" customFormat="1" ht="47.25">
      <c r="A30" s="103" t="s">
        <v>265</v>
      </c>
      <c r="B30" s="17"/>
      <c r="C30" s="76">
        <f>SUM(C22:C29)</f>
        <v>730800</v>
      </c>
      <c r="D30" s="76">
        <f>SUM(D22:D29)</f>
        <v>620080</v>
      </c>
      <c r="E30" s="76">
        <f>SUM(E22:E29)</f>
        <v>620080</v>
      </c>
    </row>
    <row r="31" spans="1:5" s="10" customFormat="1" ht="31.5">
      <c r="A31" s="80" t="s">
        <v>268</v>
      </c>
      <c r="B31" s="17">
        <v>2</v>
      </c>
      <c r="C31" s="76">
        <v>1800000</v>
      </c>
      <c r="D31" s="76">
        <v>1800000</v>
      </c>
      <c r="E31" s="76">
        <v>1800000</v>
      </c>
    </row>
    <row r="32" spans="1:5" s="10" customFormat="1" ht="31.5">
      <c r="A32" s="103" t="s">
        <v>269</v>
      </c>
      <c r="B32" s="17"/>
      <c r="C32" s="76">
        <f>SUM(C31)</f>
        <v>1800000</v>
      </c>
      <c r="D32" s="76">
        <f>SUM(D31)</f>
        <v>1800000</v>
      </c>
      <c r="E32" s="76">
        <f>SUM(E31)</f>
        <v>1800000</v>
      </c>
    </row>
    <row r="33" spans="1:5" s="10" customFormat="1" ht="31.5">
      <c r="A33" s="80" t="s">
        <v>270</v>
      </c>
      <c r="B33" s="17">
        <v>2</v>
      </c>
      <c r="C33" s="76">
        <v>0</v>
      </c>
      <c r="D33" s="76">
        <v>120100</v>
      </c>
      <c r="E33" s="76">
        <v>120100</v>
      </c>
    </row>
    <row r="34" spans="1:5" s="10" customFormat="1" ht="15.75" hidden="1">
      <c r="A34" s="80" t="s">
        <v>271</v>
      </c>
      <c r="B34" s="17">
        <v>2</v>
      </c>
      <c r="C34" s="76"/>
      <c r="D34" s="76"/>
      <c r="E34" s="76"/>
    </row>
    <row r="35" spans="1:5" s="10" customFormat="1" ht="15.75" hidden="1">
      <c r="A35" s="80" t="s">
        <v>272</v>
      </c>
      <c r="B35" s="17">
        <v>2</v>
      </c>
      <c r="C35" s="76"/>
      <c r="D35" s="76"/>
      <c r="E35" s="76"/>
    </row>
    <row r="36" spans="1:5" s="10" customFormat="1" ht="31.5" hidden="1">
      <c r="A36" s="80" t="s">
        <v>273</v>
      </c>
      <c r="B36" s="17">
        <v>2</v>
      </c>
      <c r="C36" s="76"/>
      <c r="D36" s="76"/>
      <c r="E36" s="76"/>
    </row>
    <row r="37" spans="1:5" s="10" customFormat="1" ht="15.75" hidden="1">
      <c r="A37" s="80" t="s">
        <v>274</v>
      </c>
      <c r="B37" s="17">
        <v>2</v>
      </c>
      <c r="C37" s="76"/>
      <c r="D37" s="76"/>
      <c r="E37" s="76"/>
    </row>
    <row r="38" spans="1:5" s="10" customFormat="1" ht="15.75" hidden="1">
      <c r="A38" s="80" t="s">
        <v>275</v>
      </c>
      <c r="B38" s="17">
        <v>2</v>
      </c>
      <c r="C38" s="76"/>
      <c r="D38" s="76"/>
      <c r="E38" s="76"/>
    </row>
    <row r="39" spans="1:5" s="10" customFormat="1" ht="15.75" hidden="1">
      <c r="A39" s="80" t="s">
        <v>477</v>
      </c>
      <c r="B39" s="17">
        <v>2</v>
      </c>
      <c r="C39" s="76"/>
      <c r="D39" s="76"/>
      <c r="E39" s="76"/>
    </row>
    <row r="40" spans="1:5" s="10" customFormat="1" ht="15.75" hidden="1">
      <c r="A40" s="80" t="s">
        <v>276</v>
      </c>
      <c r="B40" s="17">
        <v>2</v>
      </c>
      <c r="C40" s="76"/>
      <c r="D40" s="76"/>
      <c r="E40" s="76"/>
    </row>
    <row r="41" spans="1:5" s="10" customFormat="1" ht="15.75" hidden="1">
      <c r="A41" s="80" t="s">
        <v>418</v>
      </c>
      <c r="B41" s="17">
        <v>2</v>
      </c>
      <c r="C41" s="76"/>
      <c r="D41" s="76"/>
      <c r="E41" s="76"/>
    </row>
    <row r="42" spans="1:5" s="10" customFormat="1" ht="31.5">
      <c r="A42" s="80" t="s">
        <v>571</v>
      </c>
      <c r="B42" s="17">
        <v>2</v>
      </c>
      <c r="C42" s="76">
        <v>0</v>
      </c>
      <c r="D42" s="76">
        <v>12000</v>
      </c>
      <c r="E42" s="76">
        <v>12000</v>
      </c>
    </row>
    <row r="43" spans="1:5" s="10" customFormat="1" ht="15.75" hidden="1">
      <c r="A43" s="80" t="s">
        <v>462</v>
      </c>
      <c r="B43" s="17">
        <v>2</v>
      </c>
      <c r="C43" s="76"/>
      <c r="D43" s="76"/>
      <c r="E43" s="76"/>
    </row>
    <row r="44" spans="1:5" s="10" customFormat="1" ht="15.75" hidden="1">
      <c r="A44" s="80" t="s">
        <v>277</v>
      </c>
      <c r="B44" s="17">
        <v>2</v>
      </c>
      <c r="C44" s="76"/>
      <c r="D44" s="76"/>
      <c r="E44" s="76"/>
    </row>
    <row r="45" spans="1:5" s="10" customFormat="1" ht="31.5">
      <c r="A45" s="103" t="s">
        <v>419</v>
      </c>
      <c r="B45" s="17"/>
      <c r="C45" s="76">
        <f>SUM(C33:C44)</f>
        <v>0</v>
      </c>
      <c r="D45" s="76">
        <f>SUM(D33:D44)</f>
        <v>132100</v>
      </c>
      <c r="E45" s="76">
        <f>SUM(E33:E44)</f>
        <v>132100</v>
      </c>
    </row>
    <row r="46" spans="1:5" s="10" customFormat="1" ht="31.5">
      <c r="A46" s="80" t="s">
        <v>550</v>
      </c>
      <c r="B46" s="17">
        <v>2</v>
      </c>
      <c r="C46" s="76">
        <v>0</v>
      </c>
      <c r="D46" s="76">
        <v>55360</v>
      </c>
      <c r="E46" s="76">
        <v>55360</v>
      </c>
    </row>
    <row r="47" spans="1:5" s="10" customFormat="1" ht="15.75">
      <c r="A47" s="103" t="s">
        <v>420</v>
      </c>
      <c r="B47" s="17"/>
      <c r="C47" s="76">
        <f>SUM(C46)</f>
        <v>0</v>
      </c>
      <c r="D47" s="76">
        <f>SUM(D46)</f>
        <v>55360</v>
      </c>
      <c r="E47" s="76">
        <f>SUM(E46)</f>
        <v>55360</v>
      </c>
    </row>
    <row r="48" spans="1:5" s="10" customFormat="1" ht="15.75" hidden="1">
      <c r="A48" s="60"/>
      <c r="B48" s="17"/>
      <c r="C48" s="76"/>
      <c r="D48" s="76"/>
      <c r="E48" s="76"/>
    </row>
    <row r="49" spans="1:5" s="10" customFormat="1" ht="15.75" hidden="1">
      <c r="A49" s="60" t="s">
        <v>279</v>
      </c>
      <c r="B49" s="17"/>
      <c r="C49" s="76"/>
      <c r="D49" s="76"/>
      <c r="E49" s="76"/>
    </row>
    <row r="50" spans="1:5" s="10" customFormat="1" ht="15.75" hidden="1">
      <c r="A50" s="60"/>
      <c r="B50" s="17"/>
      <c r="C50" s="76"/>
      <c r="D50" s="76"/>
      <c r="E50" s="76"/>
    </row>
    <row r="51" spans="1:5" s="10" customFormat="1" ht="31.5" hidden="1">
      <c r="A51" s="60" t="s">
        <v>282</v>
      </c>
      <c r="B51" s="17"/>
      <c r="C51" s="76"/>
      <c r="D51" s="76"/>
      <c r="E51" s="76"/>
    </row>
    <row r="52" spans="1:5" s="10" customFormat="1" ht="15.75" hidden="1">
      <c r="A52" s="60"/>
      <c r="B52" s="17"/>
      <c r="C52" s="76"/>
      <c r="D52" s="76"/>
      <c r="E52" s="76"/>
    </row>
    <row r="53" spans="1:5" s="10" customFormat="1" ht="31.5" hidden="1">
      <c r="A53" s="60" t="s">
        <v>281</v>
      </c>
      <c r="B53" s="17"/>
      <c r="C53" s="76"/>
      <c r="D53" s="76"/>
      <c r="E53" s="76"/>
    </row>
    <row r="54" spans="1:5" s="10" customFormat="1" ht="15.75" hidden="1">
      <c r="A54" s="60"/>
      <c r="B54" s="17"/>
      <c r="C54" s="76"/>
      <c r="D54" s="76"/>
      <c r="E54" s="76"/>
    </row>
    <row r="55" spans="1:5" s="10" customFormat="1" ht="31.5" hidden="1">
      <c r="A55" s="60" t="s">
        <v>280</v>
      </c>
      <c r="B55" s="17"/>
      <c r="C55" s="76"/>
      <c r="D55" s="76"/>
      <c r="E55" s="76"/>
    </row>
    <row r="56" spans="1:5" s="10" customFormat="1" ht="15.75" hidden="1">
      <c r="A56" s="80" t="s">
        <v>475</v>
      </c>
      <c r="B56" s="17">
        <v>2</v>
      </c>
      <c r="C56" s="76"/>
      <c r="D56" s="76"/>
      <c r="E56" s="76"/>
    </row>
    <row r="57" spans="1:5" s="10" customFormat="1" ht="15.75" hidden="1">
      <c r="A57" s="80"/>
      <c r="B57" s="17"/>
      <c r="C57" s="76"/>
      <c r="D57" s="76"/>
      <c r="E57" s="76"/>
    </row>
    <row r="58" spans="1:5" s="10" customFormat="1" ht="15.75" hidden="1">
      <c r="A58" s="80"/>
      <c r="B58" s="17"/>
      <c r="C58" s="76"/>
      <c r="D58" s="76"/>
      <c r="E58" s="76"/>
    </row>
    <row r="59" spans="1:5" s="10" customFormat="1" ht="15.75" hidden="1">
      <c r="A59" s="80" t="s">
        <v>476</v>
      </c>
      <c r="B59" s="17">
        <v>2</v>
      </c>
      <c r="C59" s="76"/>
      <c r="D59" s="76"/>
      <c r="E59" s="76"/>
    </row>
    <row r="60" spans="1:5" s="10" customFormat="1" ht="15.75" hidden="1">
      <c r="A60" s="102" t="s">
        <v>454</v>
      </c>
      <c r="B60" s="93"/>
      <c r="C60" s="76">
        <f>SUM(C56:C59)</f>
        <v>0</v>
      </c>
      <c r="D60" s="76">
        <f>SUM(D56:D59)</f>
        <v>0</v>
      </c>
      <c r="E60" s="76">
        <f>SUM(E56:E59)</f>
        <v>0</v>
      </c>
    </row>
    <row r="61" spans="1:5" s="10" customFormat="1" ht="15.75" hidden="1">
      <c r="A61" s="80" t="s">
        <v>142</v>
      </c>
      <c r="B61" s="93">
        <v>2</v>
      </c>
      <c r="C61" s="76"/>
      <c r="D61" s="76"/>
      <c r="E61" s="76"/>
    </row>
    <row r="62" spans="1:5" s="10" customFormat="1" ht="15.75" hidden="1">
      <c r="A62" s="80" t="s">
        <v>283</v>
      </c>
      <c r="B62" s="93">
        <v>2</v>
      </c>
      <c r="C62" s="76"/>
      <c r="D62" s="76"/>
      <c r="E62" s="76"/>
    </row>
    <row r="63" spans="1:5" s="10" customFormat="1" ht="15.75" hidden="1">
      <c r="A63" s="80" t="s">
        <v>143</v>
      </c>
      <c r="B63" s="93">
        <v>2</v>
      </c>
      <c r="C63" s="76"/>
      <c r="D63" s="76"/>
      <c r="E63" s="76"/>
    </row>
    <row r="64" spans="1:5" s="10" customFormat="1" ht="15.75" hidden="1">
      <c r="A64" s="102" t="s">
        <v>145</v>
      </c>
      <c r="B64" s="93"/>
      <c r="C64" s="76">
        <f>SUM(C61:C63)</f>
        <v>0</v>
      </c>
      <c r="D64" s="76">
        <f>SUM(D61:D63)</f>
        <v>0</v>
      </c>
      <c r="E64" s="76">
        <f>SUM(E61:E63)</f>
        <v>0</v>
      </c>
    </row>
    <row r="65" spans="1:5" s="10" customFormat="1" ht="15.75" hidden="1">
      <c r="A65" s="80" t="s">
        <v>486</v>
      </c>
      <c r="B65" s="93">
        <v>2</v>
      </c>
      <c r="C65" s="76"/>
      <c r="D65" s="76"/>
      <c r="E65" s="76"/>
    </row>
    <row r="66" spans="1:5" s="10" customFormat="1" ht="15.75" hidden="1">
      <c r="A66" s="80"/>
      <c r="B66" s="93"/>
      <c r="C66" s="76"/>
      <c r="D66" s="76"/>
      <c r="E66" s="76"/>
    </row>
    <row r="67" spans="1:5" s="10" customFormat="1" ht="15.75" hidden="1">
      <c r="A67" s="80"/>
      <c r="B67" s="93"/>
      <c r="C67" s="76"/>
      <c r="D67" s="76"/>
      <c r="E67" s="76"/>
    </row>
    <row r="68" spans="1:5" s="10" customFormat="1" ht="15.75" hidden="1">
      <c r="A68" s="80"/>
      <c r="B68" s="93"/>
      <c r="C68" s="76"/>
      <c r="D68" s="76"/>
      <c r="E68" s="76"/>
    </row>
    <row r="69" spans="1:5" s="10" customFormat="1" ht="15.75" hidden="1">
      <c r="A69" s="102" t="s">
        <v>146</v>
      </c>
      <c r="B69" s="93"/>
      <c r="C69" s="76">
        <f>SUM(C65:C68)</f>
        <v>0</v>
      </c>
      <c r="D69" s="76">
        <f>SUM(D65:D68)</f>
        <v>0</v>
      </c>
      <c r="E69" s="76">
        <f>SUM(E65:E68)</f>
        <v>0</v>
      </c>
    </row>
    <row r="70" spans="1:5" s="10" customFormat="1" ht="15.75" hidden="1">
      <c r="A70" s="80" t="s">
        <v>117</v>
      </c>
      <c r="B70" s="17">
        <v>2</v>
      </c>
      <c r="C70" s="76"/>
      <c r="D70" s="76"/>
      <c r="E70" s="76"/>
    </row>
    <row r="71" spans="1:5" s="10" customFormat="1" ht="15.75" hidden="1">
      <c r="A71" s="80" t="s">
        <v>434</v>
      </c>
      <c r="B71" s="95">
        <v>2</v>
      </c>
      <c r="C71" s="76"/>
      <c r="D71" s="76"/>
      <c r="E71" s="76"/>
    </row>
    <row r="72" spans="1:5" s="10" customFormat="1" ht="15.75">
      <c r="A72" s="80" t="s">
        <v>516</v>
      </c>
      <c r="B72" s="95">
        <v>2</v>
      </c>
      <c r="C72" s="76">
        <v>1924</v>
      </c>
      <c r="D72" s="76">
        <v>1924</v>
      </c>
      <c r="E72" s="76">
        <v>1924</v>
      </c>
    </row>
    <row r="73" spans="1:5" s="10" customFormat="1" ht="15.75" hidden="1">
      <c r="A73" s="80" t="s">
        <v>435</v>
      </c>
      <c r="B73" s="95">
        <v>2</v>
      </c>
      <c r="C73" s="76"/>
      <c r="D73" s="76"/>
      <c r="E73" s="76"/>
    </row>
    <row r="74" spans="1:5" s="10" customFormat="1" ht="15.75">
      <c r="A74" s="80" t="s">
        <v>517</v>
      </c>
      <c r="B74" s="95">
        <v>2</v>
      </c>
      <c r="C74" s="76">
        <v>6210</v>
      </c>
      <c r="D74" s="76">
        <v>6210</v>
      </c>
      <c r="E74" s="76">
        <v>6210</v>
      </c>
    </row>
    <row r="75" spans="1:5" s="10" customFormat="1" ht="15.75" hidden="1">
      <c r="A75" s="80" t="s">
        <v>436</v>
      </c>
      <c r="B75" s="95">
        <v>2</v>
      </c>
      <c r="C75" s="76"/>
      <c r="D75" s="76"/>
      <c r="E75" s="76"/>
    </row>
    <row r="76" spans="1:5" s="10" customFormat="1" ht="15.75">
      <c r="A76" s="80" t="s">
        <v>518</v>
      </c>
      <c r="B76" s="95">
        <v>2</v>
      </c>
      <c r="C76" s="76">
        <v>45765</v>
      </c>
      <c r="D76" s="76">
        <v>45765</v>
      </c>
      <c r="E76" s="76">
        <v>45765</v>
      </c>
    </row>
    <row r="77" spans="1:5" s="10" customFormat="1" ht="31.5">
      <c r="A77" s="80" t="s">
        <v>557</v>
      </c>
      <c r="B77" s="17">
        <v>2</v>
      </c>
      <c r="C77" s="76">
        <v>0</v>
      </c>
      <c r="D77" s="76">
        <v>80000</v>
      </c>
      <c r="E77" s="76">
        <v>80000</v>
      </c>
    </row>
    <row r="78" spans="1:5" s="10" customFormat="1" ht="15.75" hidden="1">
      <c r="A78" s="80" t="s">
        <v>106</v>
      </c>
      <c r="B78" s="17"/>
      <c r="C78" s="76"/>
      <c r="D78" s="76"/>
      <c r="E78" s="76"/>
    </row>
    <row r="79" spans="1:5" s="10" customFormat="1" ht="31.5">
      <c r="A79" s="102" t="s">
        <v>147</v>
      </c>
      <c r="B79" s="17"/>
      <c r="C79" s="76">
        <f>SUM(C70:C78)</f>
        <v>53899</v>
      </c>
      <c r="D79" s="76">
        <f>SUM(D70:D78)</f>
        <v>133899</v>
      </c>
      <c r="E79" s="76">
        <f>SUM(E70:E78)</f>
        <v>133899</v>
      </c>
    </row>
    <row r="80" spans="1:5" s="10" customFormat="1" ht="15.75" hidden="1">
      <c r="A80" s="80" t="s">
        <v>443</v>
      </c>
      <c r="B80" s="95">
        <v>2</v>
      </c>
      <c r="C80" s="76"/>
      <c r="D80" s="76"/>
      <c r="E80" s="76"/>
    </row>
    <row r="81" spans="1:5" s="10" customFormat="1" ht="15.75" hidden="1">
      <c r="A81" s="80" t="s">
        <v>444</v>
      </c>
      <c r="B81" s="95">
        <v>2</v>
      </c>
      <c r="C81" s="76"/>
      <c r="D81" s="76"/>
      <c r="E81" s="76"/>
    </row>
    <row r="82" spans="1:5" s="10" customFormat="1" ht="15.75" hidden="1">
      <c r="A82" s="80" t="s">
        <v>445</v>
      </c>
      <c r="B82" s="95">
        <v>2</v>
      </c>
      <c r="C82" s="76"/>
      <c r="D82" s="76"/>
      <c r="E82" s="76"/>
    </row>
    <row r="83" spans="1:5" s="10" customFormat="1" ht="15.75" hidden="1">
      <c r="A83" s="80" t="s">
        <v>446</v>
      </c>
      <c r="B83" s="95">
        <v>2</v>
      </c>
      <c r="C83" s="76"/>
      <c r="D83" s="76"/>
      <c r="E83" s="76"/>
    </row>
    <row r="84" spans="1:5" s="10" customFormat="1" ht="15.75" hidden="1">
      <c r="A84" s="80" t="s">
        <v>447</v>
      </c>
      <c r="B84" s="95">
        <v>2</v>
      </c>
      <c r="C84" s="76"/>
      <c r="D84" s="76"/>
      <c r="E84" s="76"/>
    </row>
    <row r="85" spans="1:5" s="10" customFormat="1" ht="15.75" hidden="1">
      <c r="A85" s="80" t="s">
        <v>448</v>
      </c>
      <c r="B85" s="95">
        <v>2</v>
      </c>
      <c r="C85" s="76"/>
      <c r="D85" s="76"/>
      <c r="E85" s="76"/>
    </row>
    <row r="86" spans="1:5" s="10" customFormat="1" ht="15.75" hidden="1">
      <c r="A86" s="80" t="s">
        <v>449</v>
      </c>
      <c r="B86" s="17">
        <v>2</v>
      </c>
      <c r="C86" s="76"/>
      <c r="D86" s="76"/>
      <c r="E86" s="76"/>
    </row>
    <row r="87" spans="1:5" s="10" customFormat="1" ht="15.75" hidden="1">
      <c r="A87" s="80" t="s">
        <v>450</v>
      </c>
      <c r="B87" s="17">
        <v>2</v>
      </c>
      <c r="C87" s="76"/>
      <c r="D87" s="76"/>
      <c r="E87" s="76"/>
    </row>
    <row r="88" spans="1:5" s="10" customFormat="1" ht="15.75" hidden="1">
      <c r="A88" s="80" t="s">
        <v>106</v>
      </c>
      <c r="B88" s="17"/>
      <c r="C88" s="76"/>
      <c r="D88" s="76"/>
      <c r="E88" s="76"/>
    </row>
    <row r="89" spans="1:5" s="10" customFormat="1" ht="15.75" hidden="1">
      <c r="A89" s="80" t="s">
        <v>106</v>
      </c>
      <c r="B89" s="17"/>
      <c r="C89" s="76"/>
      <c r="D89" s="76"/>
      <c r="E89" s="76"/>
    </row>
    <row r="90" spans="1:5" s="10" customFormat="1" ht="15.75" hidden="1">
      <c r="A90" s="102" t="s">
        <v>284</v>
      </c>
      <c r="B90" s="17"/>
      <c r="C90" s="76">
        <f>SUM(C80:C89)</f>
        <v>0</v>
      </c>
      <c r="D90" s="76">
        <f>SUM(D80:D89)</f>
        <v>0</v>
      </c>
      <c r="E90" s="76">
        <f>SUM(E80:E89)</f>
        <v>0</v>
      </c>
    </row>
    <row r="91" spans="1:5" s="10" customFormat="1" ht="15.75" hidden="1">
      <c r="A91" s="60"/>
      <c r="B91" s="17"/>
      <c r="C91" s="76"/>
      <c r="D91" s="76"/>
      <c r="E91" s="76"/>
    </row>
    <row r="92" spans="1:5" s="10" customFormat="1" ht="15.75" hidden="1">
      <c r="A92" s="60"/>
      <c r="B92" s="17"/>
      <c r="C92" s="76"/>
      <c r="D92" s="76"/>
      <c r="E92" s="76"/>
    </row>
    <row r="93" spans="1:5" s="10" customFormat="1" ht="17.25" customHeight="1">
      <c r="A93" s="103" t="s">
        <v>285</v>
      </c>
      <c r="B93" s="17"/>
      <c r="C93" s="76">
        <f>C60+C64+C69+C79+C90</f>
        <v>53899</v>
      </c>
      <c r="D93" s="76">
        <f>D60+D64+D69+D79+D90</f>
        <v>133899</v>
      </c>
      <c r="E93" s="76">
        <f>E60+E64+E69+E79+E90</f>
        <v>133899</v>
      </c>
    </row>
    <row r="94" spans="1:5" s="10" customFormat="1" ht="18.75" customHeight="1">
      <c r="A94" s="40" t="s">
        <v>255</v>
      </c>
      <c r="B94" s="95"/>
      <c r="C94" s="77">
        <f>SUM(C95:C95:C97)</f>
        <v>11319603</v>
      </c>
      <c r="D94" s="77">
        <f>SUM(D95:D95:D97)</f>
        <v>11476343</v>
      </c>
      <c r="E94" s="77">
        <f>SUM(E95:E95:E97)</f>
        <v>11476343</v>
      </c>
    </row>
    <row r="95" spans="1:5" s="10" customFormat="1" ht="15.75">
      <c r="A95" s="80" t="s">
        <v>378</v>
      </c>
      <c r="B95" s="93">
        <v>1</v>
      </c>
      <c r="C95" s="76">
        <f>SUMIF($B$6:$B$94,"1",C$6:C$94)</f>
        <v>0</v>
      </c>
      <c r="D95" s="76">
        <f>SUMIF($B$6:$B$94,"1",D$6:D$94)</f>
        <v>0</v>
      </c>
      <c r="E95" s="76">
        <f>SUMIF($B$6:$B$94,"1",E$6:E$94)</f>
        <v>0</v>
      </c>
    </row>
    <row r="96" spans="1:5" s="10" customFormat="1" ht="15.75">
      <c r="A96" s="80" t="s">
        <v>220</v>
      </c>
      <c r="B96" s="93">
        <v>2</v>
      </c>
      <c r="C96" s="76">
        <f>SUMIF($B$6:$B$94,"2",C$6:C$94)</f>
        <v>11319603</v>
      </c>
      <c r="D96" s="76">
        <f>SUMIF($B$6:$B$94,"2",D$6:D$94)</f>
        <v>11476343</v>
      </c>
      <c r="E96" s="76">
        <f>SUMIF($B$6:$B$94,"2",E$6:E$94)</f>
        <v>11476343</v>
      </c>
    </row>
    <row r="97" spans="1:5" s="10" customFormat="1" ht="15.75">
      <c r="A97" s="80" t="s">
        <v>112</v>
      </c>
      <c r="B97" s="93">
        <v>3</v>
      </c>
      <c r="C97" s="76">
        <f>SUMIF($B$6:$B$94,"3",C$6:C$94)</f>
        <v>0</v>
      </c>
      <c r="D97" s="76">
        <f>SUMIF($B$6:$B$94,"3",D$6:D$94)</f>
        <v>0</v>
      </c>
      <c r="E97" s="76">
        <f>SUMIF($B$6:$B$94,"3",E$6:E$94)</f>
        <v>0</v>
      </c>
    </row>
    <row r="98" spans="1:5" s="10" customFormat="1" ht="31.5">
      <c r="A98" s="64" t="s">
        <v>286</v>
      </c>
      <c r="B98" s="17"/>
      <c r="C98" s="77"/>
      <c r="D98" s="77"/>
      <c r="E98" s="77"/>
    </row>
    <row r="99" spans="1:5" s="10" customFormat="1" ht="15.75" hidden="1">
      <c r="A99" s="80" t="s">
        <v>144</v>
      </c>
      <c r="B99" s="17">
        <v>2</v>
      </c>
      <c r="C99" s="76"/>
      <c r="D99" s="76"/>
      <c r="E99" s="76"/>
    </row>
    <row r="100" spans="1:5" s="10" customFormat="1" ht="15.75" hidden="1">
      <c r="A100" s="80" t="s">
        <v>288</v>
      </c>
      <c r="B100" s="17">
        <v>2</v>
      </c>
      <c r="C100" s="76"/>
      <c r="D100" s="76"/>
      <c r="E100" s="76"/>
    </row>
    <row r="101" spans="1:5" s="10" customFormat="1" ht="31.5" hidden="1">
      <c r="A101" s="80" t="s">
        <v>289</v>
      </c>
      <c r="B101" s="17">
        <v>2</v>
      </c>
      <c r="C101" s="76"/>
      <c r="D101" s="76"/>
      <c r="E101" s="76"/>
    </row>
    <row r="102" spans="1:5" s="10" customFormat="1" ht="31.5" hidden="1">
      <c r="A102" s="80" t="s">
        <v>290</v>
      </c>
      <c r="B102" s="17">
        <v>2</v>
      </c>
      <c r="C102" s="76"/>
      <c r="D102" s="76"/>
      <c r="E102" s="76"/>
    </row>
    <row r="103" spans="1:5" s="10" customFormat="1" ht="31.5" hidden="1">
      <c r="A103" s="80" t="s">
        <v>291</v>
      </c>
      <c r="B103" s="17">
        <v>2</v>
      </c>
      <c r="C103" s="76"/>
      <c r="D103" s="76"/>
      <c r="E103" s="76"/>
    </row>
    <row r="104" spans="1:5" s="10" customFormat="1" ht="15.75" hidden="1">
      <c r="A104" s="80" t="s">
        <v>292</v>
      </c>
      <c r="B104" s="17">
        <v>2</v>
      </c>
      <c r="C104" s="76"/>
      <c r="D104" s="76"/>
      <c r="E104" s="76"/>
    </row>
    <row r="105" spans="1:5" s="10" customFormat="1" ht="15.75" hidden="1">
      <c r="A105" s="102" t="s">
        <v>293</v>
      </c>
      <c r="B105" s="17"/>
      <c r="C105" s="76">
        <f>SUM(C99:C104)</f>
        <v>0</v>
      </c>
      <c r="D105" s="76">
        <f>SUM(D99:D104)</f>
        <v>0</v>
      </c>
      <c r="E105" s="76">
        <f>SUM(E99:E104)</f>
        <v>0</v>
      </c>
    </row>
    <row r="106" spans="1:5" s="10" customFormat="1" ht="31.5">
      <c r="A106" s="103" t="s">
        <v>534</v>
      </c>
      <c r="B106" s="17">
        <v>2</v>
      </c>
      <c r="C106" s="76">
        <v>14650132</v>
      </c>
      <c r="D106" s="76">
        <v>14650132</v>
      </c>
      <c r="E106" s="76">
        <v>14650132</v>
      </c>
    </row>
    <row r="107" spans="1:5" s="10" customFormat="1" ht="15.75" hidden="1">
      <c r="A107" s="80"/>
      <c r="B107" s="17"/>
      <c r="C107" s="76"/>
      <c r="D107" s="76"/>
      <c r="E107" s="76"/>
    </row>
    <row r="108" spans="1:5" s="10" customFormat="1" ht="15.75">
      <c r="A108" s="60" t="s">
        <v>533</v>
      </c>
      <c r="B108" s="17">
        <v>2</v>
      </c>
      <c r="C108" s="76">
        <v>0</v>
      </c>
      <c r="D108" s="76">
        <v>7335000</v>
      </c>
      <c r="E108" s="76">
        <v>7335000</v>
      </c>
    </row>
    <row r="109" spans="1:5" s="10" customFormat="1" ht="15.75">
      <c r="A109" s="102" t="s">
        <v>294</v>
      </c>
      <c r="B109" s="17"/>
      <c r="C109" s="76">
        <f>SUM(C107:C108)</f>
        <v>0</v>
      </c>
      <c r="D109" s="76">
        <f>SUM(D107:D108)</f>
        <v>7335000</v>
      </c>
      <c r="E109" s="76">
        <f>SUM(E107:E108)</f>
        <v>7335000</v>
      </c>
    </row>
    <row r="110" spans="1:5" s="10" customFormat="1" ht="31.5">
      <c r="A110" s="103" t="s">
        <v>295</v>
      </c>
      <c r="B110" s="17"/>
      <c r="C110" s="76">
        <f>C105+C109+C106</f>
        <v>14650132</v>
      </c>
      <c r="D110" s="76">
        <f>D105+D109+D106</f>
        <v>21985132</v>
      </c>
      <c r="E110" s="76">
        <f>E105+E109+E106</f>
        <v>21985132</v>
      </c>
    </row>
    <row r="111" spans="1:5" s="10" customFormat="1" ht="15.75" hidden="1">
      <c r="A111" s="60"/>
      <c r="B111" s="17"/>
      <c r="C111" s="76"/>
      <c r="D111" s="76"/>
      <c r="E111" s="76"/>
    </row>
    <row r="112" spans="1:5" s="10" customFormat="1" ht="31.5" hidden="1">
      <c r="A112" s="60" t="s">
        <v>296</v>
      </c>
      <c r="B112" s="17"/>
      <c r="C112" s="76"/>
      <c r="D112" s="76"/>
      <c r="E112" s="76"/>
    </row>
    <row r="113" spans="1:5" s="10" customFormat="1" ht="15.75" hidden="1">
      <c r="A113" s="60"/>
      <c r="B113" s="17"/>
      <c r="C113" s="76"/>
      <c r="D113" s="76"/>
      <c r="E113" s="76"/>
    </row>
    <row r="114" spans="1:5" s="10" customFormat="1" ht="31.5" hidden="1">
      <c r="A114" s="60" t="s">
        <v>297</v>
      </c>
      <c r="B114" s="17"/>
      <c r="C114" s="76"/>
      <c r="D114" s="76"/>
      <c r="E114" s="76"/>
    </row>
    <row r="115" spans="1:5" s="10" customFormat="1" ht="15.75" hidden="1">
      <c r="A115" s="60"/>
      <c r="B115" s="17"/>
      <c r="C115" s="76"/>
      <c r="D115" s="76"/>
      <c r="E115" s="76"/>
    </row>
    <row r="116" spans="1:5" s="10" customFormat="1" ht="31.5" hidden="1">
      <c r="A116" s="60" t="s">
        <v>298</v>
      </c>
      <c r="B116" s="17"/>
      <c r="C116" s="76"/>
      <c r="D116" s="76"/>
      <c r="E116" s="76"/>
    </row>
    <row r="117" spans="1:5" s="10" customFormat="1" ht="31.5" hidden="1">
      <c r="A117" s="80" t="s">
        <v>464</v>
      </c>
      <c r="B117" s="17">
        <v>2</v>
      </c>
      <c r="C117" s="76"/>
      <c r="D117" s="76"/>
      <c r="E117" s="76"/>
    </row>
    <row r="118" spans="1:5" s="10" customFormat="1" ht="15.75" hidden="1">
      <c r="A118" s="60" t="s">
        <v>507</v>
      </c>
      <c r="B118" s="17">
        <v>2</v>
      </c>
      <c r="C118" s="76"/>
      <c r="D118" s="76"/>
      <c r="E118" s="76"/>
    </row>
    <row r="119" spans="1:5" s="10" customFormat="1" ht="15.75" hidden="1">
      <c r="A119" s="102" t="s">
        <v>465</v>
      </c>
      <c r="B119" s="17"/>
      <c r="C119" s="76">
        <f>SUM(C116:C118)</f>
        <v>0</v>
      </c>
      <c r="D119" s="76">
        <f>SUM(D116:D118)</f>
        <v>0</v>
      </c>
      <c r="E119" s="76">
        <f>SUM(E116:E118)</f>
        <v>0</v>
      </c>
    </row>
    <row r="120" spans="1:5" s="10" customFormat="1" ht="15.75" hidden="1">
      <c r="A120" s="60" t="s">
        <v>500</v>
      </c>
      <c r="B120" s="17">
        <v>2</v>
      </c>
      <c r="C120" s="76"/>
      <c r="D120" s="76"/>
      <c r="E120" s="76"/>
    </row>
    <row r="121" spans="1:5" s="10" customFormat="1" ht="31.5" hidden="1">
      <c r="A121" s="102" t="s">
        <v>504</v>
      </c>
      <c r="B121" s="17"/>
      <c r="C121" s="76">
        <f>SUM(C120)</f>
        <v>0</v>
      </c>
      <c r="D121" s="76">
        <f>SUM(D120)</f>
        <v>0</v>
      </c>
      <c r="E121" s="76">
        <f>SUM(E120)</f>
        <v>0</v>
      </c>
    </row>
    <row r="122" spans="1:5" s="10" customFormat="1" ht="15.75" hidden="1">
      <c r="A122" s="102"/>
      <c r="B122" s="17"/>
      <c r="C122" s="76"/>
      <c r="D122" s="76"/>
      <c r="E122" s="76"/>
    </row>
    <row r="123" spans="1:5" s="10" customFormat="1" ht="15.75" hidden="1">
      <c r="A123" s="80"/>
      <c r="B123" s="17"/>
      <c r="C123" s="76"/>
      <c r="D123" s="76"/>
      <c r="E123" s="76"/>
    </row>
    <row r="124" spans="1:5" s="10" customFormat="1" ht="15.75" hidden="1">
      <c r="A124" s="102" t="s">
        <v>146</v>
      </c>
      <c r="B124" s="17"/>
      <c r="C124" s="76">
        <f>SUM(C122:C123)</f>
        <v>0</v>
      </c>
      <c r="D124" s="76">
        <f>SUM(D122:D123)</f>
        <v>0</v>
      </c>
      <c r="E124" s="76">
        <f>SUM(E122:E123)</f>
        <v>0</v>
      </c>
    </row>
    <row r="125" spans="1:5" s="10" customFormat="1" ht="15.75" hidden="1">
      <c r="A125" s="102"/>
      <c r="B125" s="17"/>
      <c r="C125" s="76"/>
      <c r="D125" s="76"/>
      <c r="E125" s="76"/>
    </row>
    <row r="126" spans="1:5" s="10" customFormat="1" ht="15.75" hidden="1">
      <c r="A126" s="115"/>
      <c r="B126" s="17"/>
      <c r="C126" s="76"/>
      <c r="D126" s="76"/>
      <c r="E126" s="76"/>
    </row>
    <row r="127" spans="1:5" s="10" customFormat="1" ht="15.75" hidden="1">
      <c r="A127" s="115"/>
      <c r="B127" s="17"/>
      <c r="C127" s="76"/>
      <c r="D127" s="76"/>
      <c r="E127" s="76"/>
    </row>
    <row r="128" spans="1:5" s="10" customFormat="1" ht="15.75" hidden="1">
      <c r="A128" s="102" t="s">
        <v>147</v>
      </c>
      <c r="B128" s="17"/>
      <c r="C128" s="76">
        <f>SUM(C126:C127)</f>
        <v>0</v>
      </c>
      <c r="D128" s="76">
        <f>SUM(D126:D127)</f>
        <v>0</v>
      </c>
      <c r="E128" s="76">
        <f>SUM(E126:E127)</f>
        <v>0</v>
      </c>
    </row>
    <row r="129" spans="1:5" s="10" customFormat="1" ht="15.75">
      <c r="A129" s="60" t="s">
        <v>533</v>
      </c>
      <c r="B129" s="17">
        <v>2</v>
      </c>
      <c r="C129" s="76">
        <v>7335000</v>
      </c>
      <c r="D129" s="76">
        <v>0</v>
      </c>
      <c r="E129" s="76">
        <v>0</v>
      </c>
    </row>
    <row r="130" spans="1:5" s="10" customFormat="1" ht="31.5">
      <c r="A130" s="60" t="s">
        <v>299</v>
      </c>
      <c r="B130" s="17"/>
      <c r="C130" s="76">
        <f>C119+C128+C121+C124+C129</f>
        <v>7335000</v>
      </c>
      <c r="D130" s="76">
        <f>D119+D128+D121+D124+D129</f>
        <v>0</v>
      </c>
      <c r="E130" s="76">
        <f>E119+E128+E121+E124+E129</f>
        <v>0</v>
      </c>
    </row>
    <row r="131" spans="1:5" s="10" customFormat="1" ht="31.5">
      <c r="A131" s="40" t="s">
        <v>286</v>
      </c>
      <c r="B131" s="95"/>
      <c r="C131" s="77">
        <f>SUM(C132:C132:C134)</f>
        <v>21985132</v>
      </c>
      <c r="D131" s="77">
        <f>SUM(D132:D132:D134)</f>
        <v>21985132</v>
      </c>
      <c r="E131" s="77">
        <f>SUM(E132:E132:E134)</f>
        <v>21985132</v>
      </c>
    </row>
    <row r="132" spans="1:5" s="10" customFormat="1" ht="15.75">
      <c r="A132" s="80" t="s">
        <v>378</v>
      </c>
      <c r="B132" s="93">
        <v>1</v>
      </c>
      <c r="C132" s="76">
        <f>SUMIF($B$98:$B$131,"1",C$98:C$131)</f>
        <v>0</v>
      </c>
      <c r="D132" s="76">
        <f>SUMIF($B$98:$B$131,"1",D$98:D$131)</f>
        <v>0</v>
      </c>
      <c r="E132" s="76">
        <f>SUMIF($B$98:$B$131,"1",E$98:E$131)</f>
        <v>0</v>
      </c>
    </row>
    <row r="133" spans="1:5" s="10" customFormat="1" ht="15.75">
      <c r="A133" s="80" t="s">
        <v>220</v>
      </c>
      <c r="B133" s="93">
        <v>2</v>
      </c>
      <c r="C133" s="76">
        <f>SUMIF($B$98:$B$131,"2",C$98:C$131)</f>
        <v>21985132</v>
      </c>
      <c r="D133" s="76">
        <f>SUMIF($B$98:$B$131,"2",D$98:D$131)</f>
        <v>21985132</v>
      </c>
      <c r="E133" s="76">
        <f>SUMIF($B$98:$B$131,"2",E$98:E$131)</f>
        <v>21985132</v>
      </c>
    </row>
    <row r="134" spans="1:5" s="10" customFormat="1" ht="15.75">
      <c r="A134" s="80" t="s">
        <v>112</v>
      </c>
      <c r="B134" s="93">
        <v>3</v>
      </c>
      <c r="C134" s="76">
        <f>SUMIF($B$98:$B$131,"3",C$98:C$131)</f>
        <v>0</v>
      </c>
      <c r="D134" s="76">
        <f>SUMIF($B$98:$B$131,"3",D$98:D$131)</f>
        <v>0</v>
      </c>
      <c r="E134" s="76">
        <f>SUMIF($B$98:$B$131,"3",E$98:E$131)</f>
        <v>0</v>
      </c>
    </row>
    <row r="135" spans="1:5" s="10" customFormat="1" ht="15.75">
      <c r="A135" s="64" t="s">
        <v>301</v>
      </c>
      <c r="B135" s="17"/>
      <c r="C135" s="77"/>
      <c r="D135" s="77"/>
      <c r="E135" s="77"/>
    </row>
    <row r="136" spans="1:5" s="10" customFormat="1" ht="31.5" hidden="1">
      <c r="A136" s="80" t="s">
        <v>303</v>
      </c>
      <c r="B136" s="17">
        <v>2</v>
      </c>
      <c r="C136" s="76"/>
      <c r="D136" s="76"/>
      <c r="E136" s="76"/>
    </row>
    <row r="137" spans="1:5" s="10" customFormat="1" ht="15.75" hidden="1">
      <c r="A137" s="103" t="s">
        <v>302</v>
      </c>
      <c r="B137" s="17"/>
      <c r="C137" s="76">
        <f>SUM(C136)</f>
        <v>0</v>
      </c>
      <c r="D137" s="76">
        <f>SUM(D136)</f>
        <v>0</v>
      </c>
      <c r="E137" s="76">
        <f>SUM(E136)</f>
        <v>0</v>
      </c>
    </row>
    <row r="138" spans="1:5" s="10" customFormat="1" ht="15.75" hidden="1">
      <c r="A138" s="80" t="s">
        <v>104</v>
      </c>
      <c r="B138" s="17">
        <v>3</v>
      </c>
      <c r="C138" s="76"/>
      <c r="D138" s="76"/>
      <c r="E138" s="76"/>
    </row>
    <row r="139" spans="1:5" s="10" customFormat="1" ht="15.75">
      <c r="A139" s="80" t="s">
        <v>103</v>
      </c>
      <c r="B139" s="17">
        <v>3</v>
      </c>
      <c r="C139" s="76">
        <v>1780000</v>
      </c>
      <c r="D139" s="76">
        <v>1780000</v>
      </c>
      <c r="E139" s="76">
        <v>1126704</v>
      </c>
    </row>
    <row r="140" spans="1:5" s="10" customFormat="1" ht="15.75">
      <c r="A140" s="103" t="s">
        <v>304</v>
      </c>
      <c r="B140" s="17"/>
      <c r="C140" s="76">
        <f>SUM(C138:C139)</f>
        <v>1780000</v>
      </c>
      <c r="D140" s="76">
        <f>SUM(D138:D139)</f>
        <v>1780000</v>
      </c>
      <c r="E140" s="76">
        <f>SUM(E138:E139)</f>
        <v>1126704</v>
      </c>
    </row>
    <row r="141" spans="1:5" s="10" customFormat="1" ht="31.5">
      <c r="A141" s="80" t="s">
        <v>305</v>
      </c>
      <c r="B141" s="17">
        <v>3</v>
      </c>
      <c r="C141" s="76">
        <v>1600000</v>
      </c>
      <c r="D141" s="76">
        <v>2439128</v>
      </c>
      <c r="E141" s="76">
        <v>2439128</v>
      </c>
    </row>
    <row r="142" spans="1:5" s="10" customFormat="1" ht="31.5" hidden="1">
      <c r="A142" s="80" t="s">
        <v>306</v>
      </c>
      <c r="B142" s="17">
        <v>3</v>
      </c>
      <c r="C142" s="76"/>
      <c r="D142" s="76"/>
      <c r="E142" s="76"/>
    </row>
    <row r="143" spans="1:5" s="10" customFormat="1" ht="15.75">
      <c r="A143" s="103" t="s">
        <v>307</v>
      </c>
      <c r="B143" s="17"/>
      <c r="C143" s="76">
        <f>SUM(C141:C142)</f>
        <v>1600000</v>
      </c>
      <c r="D143" s="76">
        <f>SUM(D141:D142)</f>
        <v>2439128</v>
      </c>
      <c r="E143" s="76">
        <f>SUM(E141:E142)</f>
        <v>2439128</v>
      </c>
    </row>
    <row r="144" spans="1:5" s="10" customFormat="1" ht="31.5">
      <c r="A144" s="80" t="s">
        <v>308</v>
      </c>
      <c r="B144" s="17">
        <v>2</v>
      </c>
      <c r="C144" s="76">
        <v>300000</v>
      </c>
      <c r="D144" s="76">
        <v>300000</v>
      </c>
      <c r="E144" s="76">
        <v>286232</v>
      </c>
    </row>
    <row r="145" spans="1:5" s="10" customFormat="1" ht="15.75" hidden="1">
      <c r="A145" s="80" t="s">
        <v>309</v>
      </c>
      <c r="B145" s="17">
        <v>2</v>
      </c>
      <c r="C145" s="76"/>
      <c r="D145" s="76"/>
      <c r="E145" s="76"/>
    </row>
    <row r="146" spans="1:5" s="10" customFormat="1" ht="15.75">
      <c r="A146" s="60" t="s">
        <v>310</v>
      </c>
      <c r="B146" s="17"/>
      <c r="C146" s="76">
        <f>SUM(C144:C145)</f>
        <v>300000</v>
      </c>
      <c r="D146" s="76">
        <f>SUM(D144:D145)</f>
        <v>300000</v>
      </c>
      <c r="E146" s="76">
        <f>SUM(E144:E145)</f>
        <v>286232</v>
      </c>
    </row>
    <row r="147" spans="1:5" s="10" customFormat="1" ht="15.75">
      <c r="A147" s="80" t="s">
        <v>311</v>
      </c>
      <c r="B147" s="17">
        <v>3</v>
      </c>
      <c r="C147" s="76">
        <v>300000</v>
      </c>
      <c r="D147" s="76">
        <v>449200</v>
      </c>
      <c r="E147" s="76">
        <v>449200</v>
      </c>
    </row>
    <row r="148" spans="1:5" s="10" customFormat="1" ht="15.75" hidden="1">
      <c r="A148" s="80" t="s">
        <v>312</v>
      </c>
      <c r="B148" s="17">
        <v>2</v>
      </c>
      <c r="C148" s="76"/>
      <c r="D148" s="76"/>
      <c r="E148" s="76"/>
    </row>
    <row r="149" spans="1:5" s="10" customFormat="1" ht="15.75">
      <c r="A149" s="103" t="s">
        <v>313</v>
      </c>
      <c r="B149" s="17"/>
      <c r="C149" s="76">
        <f>SUM(C147:C148)</f>
        <v>300000</v>
      </c>
      <c r="D149" s="76">
        <f>SUM(D147:D148)</f>
        <v>449200</v>
      </c>
      <c r="E149" s="76">
        <f>SUM(E147:E148)</f>
        <v>449200</v>
      </c>
    </row>
    <row r="150" spans="1:5" s="10" customFormat="1" ht="15.75" hidden="1">
      <c r="A150" s="80" t="s">
        <v>314</v>
      </c>
      <c r="B150" s="17">
        <v>2</v>
      </c>
      <c r="C150" s="76"/>
      <c r="D150" s="76"/>
      <c r="E150" s="76"/>
    </row>
    <row r="151" spans="1:5" s="10" customFormat="1" ht="15.75" hidden="1">
      <c r="A151" s="80" t="s">
        <v>315</v>
      </c>
      <c r="B151" s="17">
        <v>2</v>
      </c>
      <c r="C151" s="76"/>
      <c r="D151" s="76"/>
      <c r="E151" s="76"/>
    </row>
    <row r="152" spans="1:5" s="10" customFormat="1" ht="15.75" hidden="1">
      <c r="A152" s="80" t="s">
        <v>134</v>
      </c>
      <c r="B152" s="17">
        <v>2</v>
      </c>
      <c r="C152" s="76"/>
      <c r="D152" s="76"/>
      <c r="E152" s="76"/>
    </row>
    <row r="153" spans="1:5" s="10" customFormat="1" ht="15.75" hidden="1">
      <c r="A153" s="80" t="s">
        <v>135</v>
      </c>
      <c r="B153" s="17">
        <v>2</v>
      </c>
      <c r="C153" s="76"/>
      <c r="D153" s="76"/>
      <c r="E153" s="76"/>
    </row>
    <row r="154" spans="1:5" s="10" customFormat="1" ht="15.75" hidden="1">
      <c r="A154" s="80" t="s">
        <v>136</v>
      </c>
      <c r="B154" s="17">
        <v>2</v>
      </c>
      <c r="C154" s="76"/>
      <c r="D154" s="76"/>
      <c r="E154" s="76"/>
    </row>
    <row r="155" spans="1:5" s="10" customFormat="1" ht="47.25" hidden="1">
      <c r="A155" s="80" t="s">
        <v>316</v>
      </c>
      <c r="B155" s="17">
        <v>2</v>
      </c>
      <c r="C155" s="76"/>
      <c r="D155" s="76"/>
      <c r="E155" s="76"/>
    </row>
    <row r="156" spans="1:5" s="10" customFormat="1" ht="15.75" hidden="1">
      <c r="A156" s="80" t="s">
        <v>317</v>
      </c>
      <c r="B156" s="17">
        <v>2</v>
      </c>
      <c r="C156" s="76"/>
      <c r="D156" s="76"/>
      <c r="E156" s="76"/>
    </row>
    <row r="157" spans="1:5" s="10" customFormat="1" ht="15.75">
      <c r="A157" s="80" t="s">
        <v>318</v>
      </c>
      <c r="B157" s="17">
        <v>2</v>
      </c>
      <c r="C157" s="76">
        <v>15000</v>
      </c>
      <c r="D157" s="76">
        <v>16836</v>
      </c>
      <c r="E157" s="76">
        <v>0</v>
      </c>
    </row>
    <row r="158" spans="1:5" s="10" customFormat="1" ht="31.5">
      <c r="A158" s="102" t="s">
        <v>319</v>
      </c>
      <c r="B158" s="17"/>
      <c r="C158" s="76">
        <f>SUM(C157)</f>
        <v>15000</v>
      </c>
      <c r="D158" s="76">
        <f>SUM(D157)</f>
        <v>16836</v>
      </c>
      <c r="E158" s="76">
        <f>SUM(E157)</f>
        <v>0</v>
      </c>
    </row>
    <row r="159" spans="1:5" s="10" customFormat="1" ht="15.75">
      <c r="A159" s="103" t="s">
        <v>320</v>
      </c>
      <c r="B159" s="17"/>
      <c r="C159" s="76">
        <f>SUM(C150:C156)+C158</f>
        <v>15000</v>
      </c>
      <c r="D159" s="76">
        <f>SUM(D150:D156)+D158</f>
        <v>16836</v>
      </c>
      <c r="E159" s="76">
        <f>SUM(E150:E156)+E158</f>
        <v>0</v>
      </c>
    </row>
    <row r="160" spans="1:5" s="10" customFormat="1" ht="15.75">
      <c r="A160" s="40" t="s">
        <v>301</v>
      </c>
      <c r="B160" s="95"/>
      <c r="C160" s="77">
        <f>SUM(C161:C161:C163)</f>
        <v>3995000</v>
      </c>
      <c r="D160" s="77">
        <f>SUM(D161:D161:D163)</f>
        <v>4985164</v>
      </c>
      <c r="E160" s="77">
        <f>SUM(E161:E161:E163)</f>
        <v>4301264</v>
      </c>
    </row>
    <row r="161" spans="1:5" s="10" customFormat="1" ht="15.75">
      <c r="A161" s="80" t="s">
        <v>378</v>
      </c>
      <c r="B161" s="93">
        <v>1</v>
      </c>
      <c r="C161" s="76">
        <f>SUMIF($B$135:$B$160,"1",C$135:C$160)</f>
        <v>0</v>
      </c>
      <c r="D161" s="76">
        <f>SUMIF($B$135:$B$160,"1",D$135:D$160)</f>
        <v>0</v>
      </c>
      <c r="E161" s="76">
        <f>SUMIF($B$135:$B$160,"1",E$135:E$160)</f>
        <v>0</v>
      </c>
    </row>
    <row r="162" spans="1:5" s="10" customFormat="1" ht="15.75">
      <c r="A162" s="80" t="s">
        <v>220</v>
      </c>
      <c r="B162" s="93">
        <v>2</v>
      </c>
      <c r="C162" s="76">
        <f>SUMIF($B$135:$B$160,"2",C$135:C$160)</f>
        <v>315000</v>
      </c>
      <c r="D162" s="76">
        <f>SUMIF($B$135:$B$160,"2",D$135:D$160)</f>
        <v>316836</v>
      </c>
      <c r="E162" s="76">
        <f>SUMIF($B$135:$B$160,"2",E$135:E$160)</f>
        <v>286232</v>
      </c>
    </row>
    <row r="163" spans="1:5" s="10" customFormat="1" ht="15.75">
      <c r="A163" s="80" t="s">
        <v>112</v>
      </c>
      <c r="B163" s="93">
        <v>3</v>
      </c>
      <c r="C163" s="76">
        <f>SUMIF($B$135:$B$160,"3",C$135:C$160)</f>
        <v>3680000</v>
      </c>
      <c r="D163" s="76">
        <f>SUMIF($B$135:$B$160,"3",D$135:D$160)</f>
        <v>4668328</v>
      </c>
      <c r="E163" s="76">
        <f>SUMIF($B$135:$B$160,"3",E$135:E$160)</f>
        <v>4015032</v>
      </c>
    </row>
    <row r="164" spans="1:5" s="10" customFormat="1" ht="15.75">
      <c r="A164" s="64" t="s">
        <v>325</v>
      </c>
      <c r="B164" s="17"/>
      <c r="C164" s="77"/>
      <c r="D164" s="77"/>
      <c r="E164" s="77"/>
    </row>
    <row r="165" spans="1:5" s="10" customFormat="1" ht="15.75" hidden="1">
      <c r="A165" s="80"/>
      <c r="B165" s="17"/>
      <c r="C165" s="76"/>
      <c r="D165" s="76"/>
      <c r="E165" s="76"/>
    </row>
    <row r="166" spans="1:5" s="10" customFormat="1" ht="15.75" hidden="1">
      <c r="A166" s="80" t="s">
        <v>106</v>
      </c>
      <c r="B166" s="17"/>
      <c r="C166" s="76"/>
      <c r="D166" s="76"/>
      <c r="E166" s="76"/>
    </row>
    <row r="167" spans="1:5" s="10" customFormat="1" ht="15.75" hidden="1">
      <c r="A167" s="102" t="s">
        <v>321</v>
      </c>
      <c r="B167" s="17"/>
      <c r="C167" s="76">
        <f>SUM(C165:C166)</f>
        <v>0</v>
      </c>
      <c r="D167" s="76">
        <f>SUM(D165:D166)</f>
        <v>0</v>
      </c>
      <c r="E167" s="76">
        <f>SUM(E165:E166)</f>
        <v>0</v>
      </c>
    </row>
    <row r="168" spans="1:5" s="10" customFormat="1" ht="31.5">
      <c r="A168" s="80" t="s">
        <v>322</v>
      </c>
      <c r="B168" s="17"/>
      <c r="C168" s="76">
        <f>SUM(C169:C173)</f>
        <v>5000</v>
      </c>
      <c r="D168" s="76">
        <f>SUM(D169:D173)</f>
        <v>30000</v>
      </c>
      <c r="E168" s="76">
        <f>SUM(E169:E173)</f>
        <v>30000</v>
      </c>
    </row>
    <row r="169" spans="1:5" s="10" customFormat="1" ht="15.75">
      <c r="A169" s="114" t="s">
        <v>431</v>
      </c>
      <c r="B169" s="17">
        <v>2</v>
      </c>
      <c r="C169" s="76">
        <v>5000</v>
      </c>
      <c r="D169" s="76">
        <v>30000</v>
      </c>
      <c r="E169" s="76">
        <v>30000</v>
      </c>
    </row>
    <row r="170" spans="1:5" s="10" customFormat="1" ht="15.75" hidden="1">
      <c r="A170" s="114" t="s">
        <v>487</v>
      </c>
      <c r="B170" s="17">
        <v>2</v>
      </c>
      <c r="C170" s="76"/>
      <c r="D170" s="76"/>
      <c r="E170" s="76"/>
    </row>
    <row r="171" spans="1:5" s="10" customFormat="1" ht="15.75" hidden="1">
      <c r="A171" s="114" t="s">
        <v>482</v>
      </c>
      <c r="B171" s="17">
        <v>2</v>
      </c>
      <c r="C171" s="76"/>
      <c r="D171" s="76"/>
      <c r="E171" s="76"/>
    </row>
    <row r="172" spans="1:5" s="10" customFormat="1" ht="15.75" hidden="1">
      <c r="A172" s="114" t="s">
        <v>483</v>
      </c>
      <c r="B172" s="17">
        <v>2</v>
      </c>
      <c r="C172" s="76"/>
      <c r="D172" s="76"/>
      <c r="E172" s="76"/>
    </row>
    <row r="173" spans="1:5" s="10" customFormat="1" ht="15.75" hidden="1">
      <c r="A173" s="114" t="s">
        <v>484</v>
      </c>
      <c r="B173" s="17">
        <v>2</v>
      </c>
      <c r="C173" s="76"/>
      <c r="D173" s="76"/>
      <c r="E173" s="76"/>
    </row>
    <row r="174" spans="1:5" s="10" customFormat="1" ht="31.5" hidden="1">
      <c r="A174" s="80" t="s">
        <v>323</v>
      </c>
      <c r="B174" s="17">
        <v>2</v>
      </c>
      <c r="C174" s="76"/>
      <c r="D174" s="76"/>
      <c r="E174" s="76"/>
    </row>
    <row r="175" spans="1:5" s="10" customFormat="1" ht="15.75" hidden="1">
      <c r="A175" s="80" t="s">
        <v>481</v>
      </c>
      <c r="B175" s="17"/>
      <c r="C175" s="76"/>
      <c r="D175" s="76"/>
      <c r="E175" s="76"/>
    </row>
    <row r="176" spans="1:5" s="10" customFormat="1" ht="15.75">
      <c r="A176" s="103" t="s">
        <v>324</v>
      </c>
      <c r="B176" s="17"/>
      <c r="C176" s="76">
        <f>SUM(C169:C175)</f>
        <v>5000</v>
      </c>
      <c r="D176" s="76">
        <f>SUM(D169:D175)</f>
        <v>30000</v>
      </c>
      <c r="E176" s="76">
        <f>SUM(E169:E175)</f>
        <v>30000</v>
      </c>
    </row>
    <row r="177" spans="1:5" s="10" customFormat="1" ht="15.75" hidden="1">
      <c r="A177" s="80" t="s">
        <v>106</v>
      </c>
      <c r="B177" s="17"/>
      <c r="C177" s="76"/>
      <c r="D177" s="76"/>
      <c r="E177" s="76"/>
    </row>
    <row r="178" spans="1:5" s="10" customFormat="1" ht="15.75" hidden="1">
      <c r="A178" s="80" t="s">
        <v>106</v>
      </c>
      <c r="B178" s="17"/>
      <c r="C178" s="76"/>
      <c r="D178" s="76"/>
      <c r="E178" s="76"/>
    </row>
    <row r="179" spans="1:5" s="10" customFormat="1" ht="15.75" hidden="1">
      <c r="A179" s="102" t="s">
        <v>326</v>
      </c>
      <c r="B179" s="17"/>
      <c r="C179" s="76">
        <f>SUM(C177:C178)</f>
        <v>0</v>
      </c>
      <c r="D179" s="76">
        <f>SUM(D177:D178)</f>
        <v>0</v>
      </c>
      <c r="E179" s="76">
        <f>SUM(E177:E178)</f>
        <v>0</v>
      </c>
    </row>
    <row r="180" spans="1:5" s="10" customFormat="1" ht="15.75" hidden="1">
      <c r="A180" s="80" t="s">
        <v>106</v>
      </c>
      <c r="B180" s="17"/>
      <c r="C180" s="76"/>
      <c r="D180" s="76"/>
      <c r="E180" s="76"/>
    </row>
    <row r="181" spans="1:5" s="10" customFormat="1" ht="15.75" hidden="1">
      <c r="A181" s="80"/>
      <c r="B181" s="17"/>
      <c r="C181" s="76"/>
      <c r="D181" s="76"/>
      <c r="E181" s="76"/>
    </row>
    <row r="182" spans="1:5" s="10" customFormat="1" ht="15.75" hidden="1">
      <c r="A182" s="102" t="s">
        <v>327</v>
      </c>
      <c r="B182" s="17"/>
      <c r="C182" s="76">
        <f>SUM(C180:C181)</f>
        <v>0</v>
      </c>
      <c r="D182" s="76">
        <f>SUM(D180:D181)</f>
        <v>0</v>
      </c>
      <c r="E182" s="76">
        <f>SUM(E180:E181)</f>
        <v>0</v>
      </c>
    </row>
    <row r="183" spans="1:5" s="10" customFormat="1" ht="15.75" hidden="1">
      <c r="A183" s="60" t="s">
        <v>328</v>
      </c>
      <c r="B183" s="17"/>
      <c r="C183" s="76">
        <f>C179+C182</f>
        <v>0</v>
      </c>
      <c r="D183" s="76">
        <f>D179+D182</f>
        <v>0</v>
      </c>
      <c r="E183" s="76">
        <f>E179+E182</f>
        <v>0</v>
      </c>
    </row>
    <row r="184" spans="1:5" s="10" customFormat="1" ht="15.75" hidden="1">
      <c r="A184" s="80" t="s">
        <v>329</v>
      </c>
      <c r="B184" s="17">
        <v>2</v>
      </c>
      <c r="C184" s="76"/>
      <c r="D184" s="76"/>
      <c r="E184" s="76"/>
    </row>
    <row r="185" spans="1:5" s="10" customFormat="1" ht="31.5">
      <c r="A185" s="80" t="s">
        <v>330</v>
      </c>
      <c r="B185" s="17">
        <v>2</v>
      </c>
      <c r="C185" s="76">
        <v>800000</v>
      </c>
      <c r="D185" s="76">
        <v>800000</v>
      </c>
      <c r="E185" s="76">
        <v>484546</v>
      </c>
    </row>
    <row r="186" spans="1:5" s="10" customFormat="1" ht="31.5" hidden="1">
      <c r="A186" s="80" t="s">
        <v>331</v>
      </c>
      <c r="B186" s="17">
        <v>2</v>
      </c>
      <c r="C186" s="76"/>
      <c r="D186" s="76"/>
      <c r="E186" s="76"/>
    </row>
    <row r="187" spans="1:5" s="10" customFormat="1" ht="15.75" hidden="1">
      <c r="A187" s="80" t="s">
        <v>333</v>
      </c>
      <c r="B187" s="17">
        <v>2</v>
      </c>
      <c r="C187" s="76"/>
      <c r="D187" s="76"/>
      <c r="E187" s="76"/>
    </row>
    <row r="188" spans="1:5" s="10" customFormat="1" ht="31.5" hidden="1">
      <c r="A188" s="80" t="s">
        <v>332</v>
      </c>
      <c r="B188" s="17">
        <v>2</v>
      </c>
      <c r="C188" s="76"/>
      <c r="D188" s="76"/>
      <c r="E188" s="76"/>
    </row>
    <row r="189" spans="1:5" s="10" customFormat="1" ht="15.75" hidden="1">
      <c r="A189" s="80" t="s">
        <v>334</v>
      </c>
      <c r="B189" s="17">
        <v>2</v>
      </c>
      <c r="C189" s="76"/>
      <c r="D189" s="76"/>
      <c r="E189" s="76"/>
    </row>
    <row r="190" spans="1:5" s="10" customFormat="1" ht="15.75" hidden="1">
      <c r="A190" s="80" t="s">
        <v>106</v>
      </c>
      <c r="B190" s="17">
        <v>2</v>
      </c>
      <c r="C190" s="76"/>
      <c r="D190" s="76"/>
      <c r="E190" s="76"/>
    </row>
    <row r="191" spans="1:5" s="10" customFormat="1" ht="15.75" hidden="1">
      <c r="A191" s="80" t="s">
        <v>106</v>
      </c>
      <c r="B191" s="17">
        <v>2</v>
      </c>
      <c r="C191" s="76"/>
      <c r="D191" s="76"/>
      <c r="E191" s="76"/>
    </row>
    <row r="192" spans="1:5" s="10" customFormat="1" ht="15.75" hidden="1">
      <c r="A192" s="80" t="s">
        <v>106</v>
      </c>
      <c r="B192" s="17">
        <v>2</v>
      </c>
      <c r="C192" s="76"/>
      <c r="D192" s="76"/>
      <c r="E192" s="76"/>
    </row>
    <row r="193" spans="1:5" s="10" customFormat="1" ht="15.75" hidden="1">
      <c r="A193" s="80" t="s">
        <v>106</v>
      </c>
      <c r="B193" s="17">
        <v>2</v>
      </c>
      <c r="C193" s="76"/>
      <c r="D193" s="76"/>
      <c r="E193" s="76"/>
    </row>
    <row r="194" spans="1:5" s="10" customFormat="1" ht="15.75" hidden="1">
      <c r="A194" s="102" t="s">
        <v>335</v>
      </c>
      <c r="B194" s="17"/>
      <c r="C194" s="76">
        <f>SUM(C190:C193)</f>
        <v>0</v>
      </c>
      <c r="D194" s="76">
        <f>SUM(D190:D193)</f>
        <v>0</v>
      </c>
      <c r="E194" s="76">
        <f>SUM(E190:E193)</f>
        <v>0</v>
      </c>
    </row>
    <row r="195" spans="1:5" s="10" customFormat="1" ht="15.75">
      <c r="A195" s="60" t="s">
        <v>336</v>
      </c>
      <c r="B195" s="17"/>
      <c r="C195" s="76">
        <f>SUM(C184:C189)+C194</f>
        <v>800000</v>
      </c>
      <c r="D195" s="76">
        <f>SUM(D184:D189)+D194</f>
        <v>800000</v>
      </c>
      <c r="E195" s="76">
        <f>SUM(E184:E189)+E194</f>
        <v>484546</v>
      </c>
    </row>
    <row r="196" spans="1:5" s="10" customFormat="1" ht="15.75">
      <c r="A196" s="80" t="s">
        <v>365</v>
      </c>
      <c r="B196" s="17">
        <v>2</v>
      </c>
      <c r="C196" s="76">
        <v>513850</v>
      </c>
      <c r="D196" s="76">
        <v>513850</v>
      </c>
      <c r="E196" s="76">
        <v>298230</v>
      </c>
    </row>
    <row r="197" spans="1:5" s="10" customFormat="1" ht="15.75" hidden="1">
      <c r="A197" s="80" t="s">
        <v>337</v>
      </c>
      <c r="B197" s="17">
        <v>2</v>
      </c>
      <c r="C197" s="76"/>
      <c r="D197" s="76"/>
      <c r="E197" s="76"/>
    </row>
    <row r="198" spans="1:5" s="10" customFormat="1" ht="15.75" hidden="1">
      <c r="A198" s="80" t="s">
        <v>338</v>
      </c>
      <c r="B198" s="17">
        <v>2</v>
      </c>
      <c r="C198" s="76"/>
      <c r="D198" s="76"/>
      <c r="E198" s="76"/>
    </row>
    <row r="199" spans="1:5" s="10" customFormat="1" ht="15.75">
      <c r="A199" s="103" t="s">
        <v>339</v>
      </c>
      <c r="B199" s="17"/>
      <c r="C199" s="76">
        <f>SUM(C196:C198)</f>
        <v>513850</v>
      </c>
      <c r="D199" s="76">
        <f>SUM(D196:D198)</f>
        <v>513850</v>
      </c>
      <c r="E199" s="76">
        <f>SUM(E196:E198)</f>
        <v>298230</v>
      </c>
    </row>
    <row r="200" spans="1:5" s="10" customFormat="1" ht="15.75" hidden="1">
      <c r="A200" s="60" t="s">
        <v>340</v>
      </c>
      <c r="B200" s="17"/>
      <c r="C200" s="76"/>
      <c r="D200" s="76"/>
      <c r="E200" s="76"/>
    </row>
    <row r="201" spans="1:5" s="10" customFormat="1" ht="15.75" hidden="1">
      <c r="A201" s="60" t="s">
        <v>341</v>
      </c>
      <c r="B201" s="17"/>
      <c r="C201" s="76"/>
      <c r="D201" s="76"/>
      <c r="E201" s="76"/>
    </row>
    <row r="202" spans="1:5" s="10" customFormat="1" ht="15.75" hidden="1">
      <c r="A202" s="80" t="s">
        <v>456</v>
      </c>
      <c r="B202" s="17">
        <v>2</v>
      </c>
      <c r="C202" s="76"/>
      <c r="D202" s="76"/>
      <c r="E202" s="76"/>
    </row>
    <row r="203" spans="1:5" s="10" customFormat="1" ht="31.5">
      <c r="A203" s="80" t="s">
        <v>457</v>
      </c>
      <c r="B203" s="17">
        <v>2</v>
      </c>
      <c r="C203" s="76">
        <v>1000</v>
      </c>
      <c r="D203" s="76">
        <v>1319</v>
      </c>
      <c r="E203" s="76">
        <v>1319</v>
      </c>
    </row>
    <row r="204" spans="1:5" s="10" customFormat="1" ht="31.5">
      <c r="A204" s="60" t="s">
        <v>455</v>
      </c>
      <c r="B204" s="17"/>
      <c r="C204" s="76">
        <f>SUM(C202:C203)</f>
        <v>1000</v>
      </c>
      <c r="D204" s="76">
        <f>SUM(D202:D203)</f>
        <v>1319</v>
      </c>
      <c r="E204" s="76">
        <f>SUM(E202:E203)</f>
        <v>1319</v>
      </c>
    </row>
    <row r="205" spans="1:5" s="10" customFormat="1" ht="15.75" hidden="1">
      <c r="A205" s="80" t="s">
        <v>458</v>
      </c>
      <c r="B205" s="17">
        <v>2</v>
      </c>
      <c r="C205" s="76"/>
      <c r="D205" s="76"/>
      <c r="E205" s="76"/>
    </row>
    <row r="206" spans="1:5" s="10" customFormat="1" ht="15.75" hidden="1">
      <c r="A206" s="80" t="s">
        <v>459</v>
      </c>
      <c r="B206" s="17">
        <v>2</v>
      </c>
      <c r="C206" s="76"/>
      <c r="D206" s="76"/>
      <c r="E206" s="76"/>
    </row>
    <row r="207" spans="1:5" s="10" customFormat="1" ht="15.75" hidden="1">
      <c r="A207" s="60" t="s">
        <v>342</v>
      </c>
      <c r="B207" s="99"/>
      <c r="C207" s="76">
        <f>SUM(C205:C206)</f>
        <v>0</v>
      </c>
      <c r="D207" s="76">
        <f>SUM(D205:D206)</f>
        <v>0</v>
      </c>
      <c r="E207" s="76">
        <f>SUM(E205:E206)</f>
        <v>0</v>
      </c>
    </row>
    <row r="208" spans="1:5" s="10" customFormat="1" ht="15.75" hidden="1">
      <c r="A208" s="80" t="s">
        <v>421</v>
      </c>
      <c r="B208" s="99">
        <v>2</v>
      </c>
      <c r="C208" s="76"/>
      <c r="D208" s="76"/>
      <c r="E208" s="76"/>
    </row>
    <row r="209" spans="1:5" s="10" customFormat="1" ht="63" hidden="1">
      <c r="A209" s="80" t="s">
        <v>343</v>
      </c>
      <c r="B209" s="99"/>
      <c r="C209" s="76"/>
      <c r="D209" s="76"/>
      <c r="E209" s="76"/>
    </row>
    <row r="210" spans="1:5" s="10" customFormat="1" ht="31.5" hidden="1">
      <c r="A210" s="80" t="s">
        <v>345</v>
      </c>
      <c r="B210" s="99">
        <v>2</v>
      </c>
      <c r="C210" s="76"/>
      <c r="D210" s="76"/>
      <c r="E210" s="76"/>
    </row>
    <row r="211" spans="1:5" s="10" customFormat="1" ht="15.75" hidden="1">
      <c r="A211" s="80" t="s">
        <v>346</v>
      </c>
      <c r="B211" s="99"/>
      <c r="C211" s="76"/>
      <c r="D211" s="76"/>
      <c r="E211" s="76"/>
    </row>
    <row r="212" spans="1:5" s="10" customFormat="1" ht="15.75" hidden="1">
      <c r="A212" s="102" t="s">
        <v>344</v>
      </c>
      <c r="B212" s="99"/>
      <c r="C212" s="76">
        <f>SUM(C210:C211)</f>
        <v>0</v>
      </c>
      <c r="D212" s="76">
        <f>SUM(D210:D211)</f>
        <v>0</v>
      </c>
      <c r="E212" s="76">
        <f>SUM(E210:E211)</f>
        <v>0</v>
      </c>
    </row>
    <row r="213" spans="1:5" s="10" customFormat="1" ht="15.75">
      <c r="A213" s="80" t="s">
        <v>570</v>
      </c>
      <c r="B213" s="99">
        <v>2</v>
      </c>
      <c r="C213" s="76">
        <v>0</v>
      </c>
      <c r="D213" s="76">
        <v>1612</v>
      </c>
      <c r="E213" s="76">
        <v>1612</v>
      </c>
    </row>
    <row r="214" spans="1:5" s="10" customFormat="1" ht="31.5">
      <c r="A214" s="102" t="s">
        <v>347</v>
      </c>
      <c r="B214" s="99"/>
      <c r="C214" s="76">
        <f>SUM(C213:C213)</f>
        <v>0</v>
      </c>
      <c r="D214" s="76">
        <f>SUM(D213:D213)</f>
        <v>1612</v>
      </c>
      <c r="E214" s="76">
        <f>SUM(E213:E213)</f>
        <v>1612</v>
      </c>
    </row>
    <row r="215" spans="1:5" s="10" customFormat="1" ht="15.75">
      <c r="A215" s="60" t="s">
        <v>422</v>
      </c>
      <c r="B215" s="99"/>
      <c r="C215" s="76">
        <f>SUM(C209)+C212+C214</f>
        <v>0</v>
      </c>
      <c r="D215" s="76">
        <f>SUM(D209)+D212+D214</f>
        <v>1612</v>
      </c>
      <c r="E215" s="76">
        <f>SUM(E209)+E212+E214</f>
        <v>1612</v>
      </c>
    </row>
    <row r="216" spans="1:5" s="10" customFormat="1" ht="15.75">
      <c r="A216" s="40" t="s">
        <v>325</v>
      </c>
      <c r="B216" s="95"/>
      <c r="C216" s="77">
        <f>SUM(C217:C217:C219)</f>
        <v>1319850</v>
      </c>
      <c r="D216" s="77">
        <f>SUM(D217:D217:D219)</f>
        <v>1346781</v>
      </c>
      <c r="E216" s="77">
        <f>SUM(E217:E217:E219)</f>
        <v>815707</v>
      </c>
    </row>
    <row r="217" spans="1:5" s="10" customFormat="1" ht="15.75">
      <c r="A217" s="80" t="s">
        <v>378</v>
      </c>
      <c r="B217" s="93">
        <v>1</v>
      </c>
      <c r="C217" s="76">
        <f>SUMIF($B$164:$B$216,"1",C$164:C$216)</f>
        <v>0</v>
      </c>
      <c r="D217" s="76">
        <f>SUMIF($B$164:$B$216,"1",D$164:D$216)</f>
        <v>0</v>
      </c>
      <c r="E217" s="76">
        <f>SUMIF($B$164:$B$216,"1",E$164:E$216)</f>
        <v>0</v>
      </c>
    </row>
    <row r="218" spans="1:5" s="10" customFormat="1" ht="15.75">
      <c r="A218" s="80" t="s">
        <v>220</v>
      </c>
      <c r="B218" s="93">
        <v>2</v>
      </c>
      <c r="C218" s="76">
        <f>SUMIF($B$164:$B$216,"2",C$164:C$216)</f>
        <v>1319850</v>
      </c>
      <c r="D218" s="76">
        <f>SUMIF($B$164:$B$216,"2",D$164:D$216)</f>
        <v>1346781</v>
      </c>
      <c r="E218" s="76">
        <f>SUMIF($B$164:$B$216,"2",E$164:E$216)</f>
        <v>815707</v>
      </c>
    </row>
    <row r="219" spans="1:5" s="10" customFormat="1" ht="15.75">
      <c r="A219" s="80" t="s">
        <v>112</v>
      </c>
      <c r="B219" s="93">
        <v>3</v>
      </c>
      <c r="C219" s="76">
        <f>SUMIF($B$164:$B$216,"3",C$164:C$216)</f>
        <v>0</v>
      </c>
      <c r="D219" s="76">
        <f>SUMIF($B$164:$B$216,"3",D$164:D$216)</f>
        <v>0</v>
      </c>
      <c r="E219" s="76">
        <f>SUMIF($B$164:$B$216,"3",E$164:E$216)</f>
        <v>0</v>
      </c>
    </row>
    <row r="220" spans="1:5" s="10" customFormat="1" ht="15.75" hidden="1">
      <c r="A220" s="64" t="s">
        <v>348</v>
      </c>
      <c r="B220" s="17"/>
      <c r="C220" s="77"/>
      <c r="D220" s="77"/>
      <c r="E220" s="77"/>
    </row>
    <row r="221" spans="1:5" s="10" customFormat="1" ht="15.75" hidden="1">
      <c r="A221" s="80" t="s">
        <v>105</v>
      </c>
      <c r="B221" s="99"/>
      <c r="C221" s="76"/>
      <c r="D221" s="76"/>
      <c r="E221" s="76"/>
    </row>
    <row r="222" spans="1:5" s="10" customFormat="1" ht="15.75" hidden="1">
      <c r="A222" s="103" t="s">
        <v>349</v>
      </c>
      <c r="B222" s="99"/>
      <c r="C222" s="76">
        <f>SUM(C221)</f>
        <v>0</v>
      </c>
      <c r="D222" s="76">
        <f>SUM(D221)</f>
        <v>0</v>
      </c>
      <c r="E222" s="76">
        <f>SUM(E221)</f>
        <v>0</v>
      </c>
    </row>
    <row r="223" spans="1:5" s="10" customFormat="1" ht="15.75" hidden="1">
      <c r="A223" s="80" t="s">
        <v>350</v>
      </c>
      <c r="B223" s="99">
        <v>2</v>
      </c>
      <c r="C223" s="76"/>
      <c r="D223" s="76"/>
      <c r="E223" s="76"/>
    </row>
    <row r="224" spans="1:5" s="10" customFormat="1" ht="15.75" hidden="1">
      <c r="A224" s="80" t="s">
        <v>106</v>
      </c>
      <c r="B224" s="99">
        <v>2</v>
      </c>
      <c r="C224" s="76"/>
      <c r="D224" s="76"/>
      <c r="E224" s="76"/>
    </row>
    <row r="225" spans="1:5" s="10" customFormat="1" ht="15.75" hidden="1">
      <c r="A225" s="80" t="s">
        <v>106</v>
      </c>
      <c r="B225" s="99">
        <v>2</v>
      </c>
      <c r="C225" s="76"/>
      <c r="D225" s="76"/>
      <c r="E225" s="76"/>
    </row>
    <row r="226" spans="1:5" s="10" customFormat="1" ht="31.5" hidden="1">
      <c r="A226" s="102" t="s">
        <v>352</v>
      </c>
      <c r="B226" s="99"/>
      <c r="C226" s="76">
        <f>SUM(C224:C225)</f>
        <v>0</v>
      </c>
      <c r="D226" s="76">
        <f>SUM(D224:D225)</f>
        <v>0</v>
      </c>
      <c r="E226" s="76">
        <f>SUM(E224:E225)</f>
        <v>0</v>
      </c>
    </row>
    <row r="227" spans="1:5" s="10" customFormat="1" ht="15.75" hidden="1">
      <c r="A227" s="60" t="s">
        <v>351</v>
      </c>
      <c r="B227" s="99"/>
      <c r="C227" s="76">
        <f>C223+C226</f>
        <v>0</v>
      </c>
      <c r="D227" s="76">
        <f>D223+D226</f>
        <v>0</v>
      </c>
      <c r="E227" s="76">
        <f>E223+E226</f>
        <v>0</v>
      </c>
    </row>
    <row r="228" spans="1:5" s="10" customFormat="1" ht="15.75" hidden="1">
      <c r="A228" s="80" t="s">
        <v>105</v>
      </c>
      <c r="B228" s="99">
        <v>2</v>
      </c>
      <c r="C228" s="76"/>
      <c r="D228" s="76"/>
      <c r="E228" s="76"/>
    </row>
    <row r="229" spans="1:5" s="10" customFormat="1" ht="15.75" hidden="1">
      <c r="A229" s="80" t="s">
        <v>105</v>
      </c>
      <c r="B229" s="99">
        <v>2</v>
      </c>
      <c r="C229" s="76"/>
      <c r="D229" s="76"/>
      <c r="E229" s="76"/>
    </row>
    <row r="230" spans="1:5" s="10" customFormat="1" ht="15.75" hidden="1">
      <c r="A230" s="80" t="s">
        <v>105</v>
      </c>
      <c r="B230" s="99">
        <v>2</v>
      </c>
      <c r="C230" s="76"/>
      <c r="D230" s="76"/>
      <c r="E230" s="76"/>
    </row>
    <row r="231" spans="1:5" s="10" customFormat="1" ht="15.75" hidden="1">
      <c r="A231" s="103" t="s">
        <v>353</v>
      </c>
      <c r="B231" s="99"/>
      <c r="C231" s="76">
        <f>SUM(C228:C230)</f>
        <v>0</v>
      </c>
      <c r="D231" s="76">
        <f>SUM(D228:D230)</f>
        <v>0</v>
      </c>
      <c r="E231" s="76">
        <f>SUM(E228:E230)</f>
        <v>0</v>
      </c>
    </row>
    <row r="232" spans="1:5" s="10" customFormat="1" ht="15.75" hidden="1">
      <c r="A232" s="80" t="s">
        <v>354</v>
      </c>
      <c r="B232" s="99">
        <v>2</v>
      </c>
      <c r="C232" s="76"/>
      <c r="D232" s="76"/>
      <c r="E232" s="76"/>
    </row>
    <row r="233" spans="1:5" s="10" customFormat="1" ht="15.75" hidden="1">
      <c r="A233" s="80" t="s">
        <v>355</v>
      </c>
      <c r="B233" s="99">
        <v>2</v>
      </c>
      <c r="C233" s="76"/>
      <c r="D233" s="76"/>
      <c r="E233" s="76"/>
    </row>
    <row r="234" spans="1:5" s="10" customFormat="1" ht="15.75" hidden="1">
      <c r="A234" s="60" t="s">
        <v>356</v>
      </c>
      <c r="B234" s="99"/>
      <c r="C234" s="76">
        <f>SUM(C232:C233)</f>
        <v>0</v>
      </c>
      <c r="D234" s="76">
        <f>SUM(D232:D233)</f>
        <v>0</v>
      </c>
      <c r="E234" s="76">
        <f>SUM(E232:E233)</f>
        <v>0</v>
      </c>
    </row>
    <row r="235" spans="1:5" s="10" customFormat="1" ht="15.75" hidden="1">
      <c r="A235" s="60" t="s">
        <v>357</v>
      </c>
      <c r="B235" s="99">
        <v>2</v>
      </c>
      <c r="C235" s="76"/>
      <c r="D235" s="76"/>
      <c r="E235" s="76"/>
    </row>
    <row r="236" spans="1:5" s="10" customFormat="1" ht="15.75" hidden="1">
      <c r="A236" s="40" t="s">
        <v>348</v>
      </c>
      <c r="B236" s="95"/>
      <c r="C236" s="77">
        <f>SUM(C237:C237:C239)</f>
        <v>0</v>
      </c>
      <c r="D236" s="77">
        <f>SUM(D237:D237:D239)</f>
        <v>0</v>
      </c>
      <c r="E236" s="77">
        <f>SUM(E237:E237:E239)</f>
        <v>0</v>
      </c>
    </row>
    <row r="237" spans="1:5" s="10" customFormat="1" ht="15.75" hidden="1">
      <c r="A237" s="80" t="s">
        <v>378</v>
      </c>
      <c r="B237" s="93">
        <v>1</v>
      </c>
      <c r="C237" s="76">
        <f>SUMIF($B$220:$B$236,"1",C$220:C$236)</f>
        <v>0</v>
      </c>
      <c r="D237" s="76">
        <f>SUMIF($B$220:$B$236,"1",D$220:D$236)</f>
        <v>0</v>
      </c>
      <c r="E237" s="76">
        <f>SUMIF($B$220:$B$236,"1",E$220:E$236)</f>
        <v>0</v>
      </c>
    </row>
    <row r="238" spans="1:5" s="10" customFormat="1" ht="15.75" hidden="1">
      <c r="A238" s="80" t="s">
        <v>220</v>
      </c>
      <c r="B238" s="93">
        <v>2</v>
      </c>
      <c r="C238" s="76">
        <f>SUMIF($B$220:$B$236,"2",C$220:C$236)</f>
        <v>0</v>
      </c>
      <c r="D238" s="76">
        <f>SUMIF($B$220:$B$236,"2",D$220:D$236)</f>
        <v>0</v>
      </c>
      <c r="E238" s="76">
        <f>SUMIF($B$220:$B$236,"2",E$220:E$236)</f>
        <v>0</v>
      </c>
    </row>
    <row r="239" spans="1:5" s="10" customFormat="1" ht="15.75" hidden="1">
      <c r="A239" s="80" t="s">
        <v>112</v>
      </c>
      <c r="B239" s="93">
        <v>3</v>
      </c>
      <c r="C239" s="76">
        <f>SUMIF($B$220:$B$236,"3",C$220:C$236)</f>
        <v>0</v>
      </c>
      <c r="D239" s="76">
        <f>SUMIF($B$220:$B$236,"3",D$220:D$236)</f>
        <v>0</v>
      </c>
      <c r="E239" s="76">
        <f>SUMIF($B$220:$B$236,"3",E$220:E$236)</f>
        <v>0</v>
      </c>
    </row>
    <row r="240" spans="1:5" s="10" customFormat="1" ht="15.75">
      <c r="A240" s="64" t="s">
        <v>361</v>
      </c>
      <c r="B240" s="17"/>
      <c r="C240" s="77"/>
      <c r="D240" s="77"/>
      <c r="E240" s="77"/>
    </row>
    <row r="241" spans="1:5" s="10" customFormat="1" ht="15.75" hidden="1">
      <c r="A241" s="80"/>
      <c r="B241" s="17"/>
      <c r="C241" s="77"/>
      <c r="D241" s="77"/>
      <c r="E241" s="77"/>
    </row>
    <row r="242" spans="1:5" s="10" customFormat="1" ht="31.5" hidden="1">
      <c r="A242" s="60" t="s">
        <v>360</v>
      </c>
      <c r="B242" s="17"/>
      <c r="C242" s="76"/>
      <c r="D242" s="76"/>
      <c r="E242" s="76"/>
    </row>
    <row r="243" spans="1:5" s="10" customFormat="1" ht="15.75" hidden="1">
      <c r="A243" s="80"/>
      <c r="B243" s="17"/>
      <c r="C243" s="76"/>
      <c r="D243" s="76"/>
      <c r="E243" s="76"/>
    </row>
    <row r="244" spans="1:5" s="10" customFormat="1" ht="15.75" hidden="1">
      <c r="A244" s="80" t="s">
        <v>471</v>
      </c>
      <c r="B244" s="17">
        <v>2</v>
      </c>
      <c r="C244" s="76"/>
      <c r="D244" s="76"/>
      <c r="E244" s="76"/>
    </row>
    <row r="245" spans="1:5" s="10" customFormat="1" ht="31.5" hidden="1">
      <c r="A245" s="60" t="s">
        <v>423</v>
      </c>
      <c r="B245" s="17"/>
      <c r="C245" s="76">
        <f>SUM(C243:C244)</f>
        <v>0</v>
      </c>
      <c r="D245" s="76">
        <f>SUM(D243:D244)</f>
        <v>0</v>
      </c>
      <c r="E245" s="76">
        <f>SUM(E243:E244)</f>
        <v>0</v>
      </c>
    </row>
    <row r="246" spans="1:5" s="10" customFormat="1" ht="15.75" hidden="1">
      <c r="A246" s="60"/>
      <c r="B246" s="17"/>
      <c r="C246" s="76"/>
      <c r="D246" s="76"/>
      <c r="E246" s="76"/>
    </row>
    <row r="247" spans="1:5" s="10" customFormat="1" ht="15.75">
      <c r="A247" s="60" t="s">
        <v>569</v>
      </c>
      <c r="B247" s="17">
        <v>2</v>
      </c>
      <c r="C247" s="78">
        <v>0</v>
      </c>
      <c r="D247" s="78">
        <v>35000</v>
      </c>
      <c r="E247" s="78">
        <v>35000</v>
      </c>
    </row>
    <row r="248" spans="1:5" s="10" customFormat="1" ht="31.5">
      <c r="A248" s="60" t="s">
        <v>556</v>
      </c>
      <c r="B248" s="17">
        <v>2</v>
      </c>
      <c r="C248" s="78">
        <v>0</v>
      </c>
      <c r="D248" s="78">
        <v>91839</v>
      </c>
      <c r="E248" s="78">
        <v>90500</v>
      </c>
    </row>
    <row r="249" spans="1:5" s="10" customFormat="1" ht="15.75">
      <c r="A249" s="60" t="s">
        <v>424</v>
      </c>
      <c r="B249" s="17"/>
      <c r="C249" s="78">
        <f>SUM(C247:C248)</f>
        <v>0</v>
      </c>
      <c r="D249" s="78">
        <f>SUM(D247:D248)</f>
        <v>126839</v>
      </c>
      <c r="E249" s="78">
        <f>SUM(E247:E248)</f>
        <v>125500</v>
      </c>
    </row>
    <row r="250" spans="1:5" s="10" customFormat="1" ht="15.75">
      <c r="A250" s="40" t="s">
        <v>361</v>
      </c>
      <c r="B250" s="95"/>
      <c r="C250" s="77">
        <f>SUM(C251:C251:C253)</f>
        <v>0</v>
      </c>
      <c r="D250" s="77">
        <f>SUM(D251:D251:D253)</f>
        <v>126839</v>
      </c>
      <c r="E250" s="77">
        <f>SUM(E251:E251:E253)</f>
        <v>125500</v>
      </c>
    </row>
    <row r="251" spans="1:5" s="10" customFormat="1" ht="15.75">
      <c r="A251" s="80" t="s">
        <v>378</v>
      </c>
      <c r="B251" s="93">
        <v>1</v>
      </c>
      <c r="C251" s="76">
        <f>SUMIF($B$240:$B$250,"1",C$240:C$250)</f>
        <v>0</v>
      </c>
      <c r="D251" s="76">
        <f>SUMIF($B$240:$B$250,"1",D$240:D$250)</f>
        <v>0</v>
      </c>
      <c r="E251" s="76">
        <f>SUMIF($B$240:$B$250,"1",E$240:E$250)</f>
        <v>0</v>
      </c>
    </row>
    <row r="252" spans="1:5" s="10" customFormat="1" ht="15.75">
      <c r="A252" s="80" t="s">
        <v>220</v>
      </c>
      <c r="B252" s="93">
        <v>2</v>
      </c>
      <c r="C252" s="76">
        <f>SUMIF($B$240:$B$250,"2",C$240:C$250)</f>
        <v>0</v>
      </c>
      <c r="D252" s="76">
        <f>SUMIF($B$240:$B$250,"2",D$240:D$250)</f>
        <v>126839</v>
      </c>
      <c r="E252" s="76">
        <f>SUMIF($B$240:$B$250,"2",E$240:E$250)</f>
        <v>125500</v>
      </c>
    </row>
    <row r="253" spans="1:5" s="10" customFormat="1" ht="15.75">
      <c r="A253" s="80" t="s">
        <v>112</v>
      </c>
      <c r="B253" s="93">
        <v>3</v>
      </c>
      <c r="C253" s="76">
        <f>SUMIF($B$240:$B$250,"3",C$240:C$250)</f>
        <v>0</v>
      </c>
      <c r="D253" s="76">
        <f>SUMIF($B$240:$B$250,"3",D$240:D$250)</f>
        <v>0</v>
      </c>
      <c r="E253" s="76">
        <f>SUMIF($B$240:$B$250,"3",E$240:E$250)</f>
        <v>0</v>
      </c>
    </row>
    <row r="254" spans="1:5" s="10" customFormat="1" ht="15.75" hidden="1">
      <c r="A254" s="64" t="s">
        <v>362</v>
      </c>
      <c r="B254" s="17"/>
      <c r="C254" s="77"/>
      <c r="D254" s="77"/>
      <c r="E254" s="77"/>
    </row>
    <row r="255" spans="1:5" s="10" customFormat="1" ht="15.75" hidden="1">
      <c r="A255" s="60"/>
      <c r="B255" s="17"/>
      <c r="C255" s="76"/>
      <c r="D255" s="76"/>
      <c r="E255" s="76"/>
    </row>
    <row r="256" spans="1:5" s="10" customFormat="1" ht="31.5" hidden="1">
      <c r="A256" s="60" t="s">
        <v>363</v>
      </c>
      <c r="B256" s="17"/>
      <c r="C256" s="76"/>
      <c r="D256" s="76"/>
      <c r="E256" s="76"/>
    </row>
    <row r="257" spans="1:5" s="10" customFormat="1" ht="15.75" hidden="1">
      <c r="A257" s="80" t="s">
        <v>485</v>
      </c>
      <c r="B257" s="17">
        <v>2</v>
      </c>
      <c r="C257" s="76"/>
      <c r="D257" s="76"/>
      <c r="E257" s="76"/>
    </row>
    <row r="258" spans="1:5" s="10" customFormat="1" ht="31.5" hidden="1">
      <c r="A258" s="60" t="s">
        <v>425</v>
      </c>
      <c r="B258" s="17"/>
      <c r="C258" s="76">
        <f>SUM(C257)</f>
        <v>0</v>
      </c>
      <c r="D258" s="76">
        <f>SUM(D257)</f>
        <v>0</v>
      </c>
      <c r="E258" s="76">
        <f>SUM(E257)</f>
        <v>0</v>
      </c>
    </row>
    <row r="259" spans="1:5" s="10" customFormat="1" ht="15.75" hidden="1">
      <c r="A259" s="60"/>
      <c r="B259" s="17"/>
      <c r="C259" s="76"/>
      <c r="D259" s="76"/>
      <c r="E259" s="76"/>
    </row>
    <row r="260" spans="1:5" s="10" customFormat="1" ht="15.75" hidden="1">
      <c r="A260" s="60"/>
      <c r="B260" s="17"/>
      <c r="C260" s="76"/>
      <c r="D260" s="76"/>
      <c r="E260" s="76"/>
    </row>
    <row r="261" spans="1:5" s="10" customFormat="1" ht="15.75" hidden="1">
      <c r="A261" s="60"/>
      <c r="B261" s="17"/>
      <c r="C261" s="76"/>
      <c r="D261" s="76"/>
      <c r="E261" s="76"/>
    </row>
    <row r="262" spans="1:5" s="10" customFormat="1" ht="15.75" hidden="1">
      <c r="A262" s="60" t="s">
        <v>426</v>
      </c>
      <c r="B262" s="17"/>
      <c r="C262" s="76"/>
      <c r="D262" s="76"/>
      <c r="E262" s="76"/>
    </row>
    <row r="263" spans="1:5" s="10" customFormat="1" ht="15.75" hidden="1">
      <c r="A263" s="40" t="s">
        <v>362</v>
      </c>
      <c r="B263" s="95"/>
      <c r="C263" s="77">
        <f>SUM(C264:C264:C266)</f>
        <v>0</v>
      </c>
      <c r="D263" s="77">
        <f>SUM(D264:D264:D266)</f>
        <v>0</v>
      </c>
      <c r="E263" s="77">
        <f>SUM(E264:E264:E266)</f>
        <v>0</v>
      </c>
    </row>
    <row r="264" spans="1:5" s="10" customFormat="1" ht="15.75" hidden="1">
      <c r="A264" s="80" t="s">
        <v>378</v>
      </c>
      <c r="B264" s="93">
        <v>1</v>
      </c>
      <c r="C264" s="76">
        <f>SUMIF($B$254:$B$263,"1",C$254:C$263)</f>
        <v>0</v>
      </c>
      <c r="D264" s="76">
        <f>SUMIF($B$254:$B$263,"1",D$254:D$263)</f>
        <v>0</v>
      </c>
      <c r="E264" s="76">
        <f>SUMIF($B$254:$B$263,"1",E$254:E$263)</f>
        <v>0</v>
      </c>
    </row>
    <row r="265" spans="1:5" s="10" customFormat="1" ht="15.75" hidden="1">
      <c r="A265" s="80" t="s">
        <v>220</v>
      </c>
      <c r="B265" s="93">
        <v>2</v>
      </c>
      <c r="C265" s="76">
        <f>SUMIF($B$254:$B$263,"2",C$254:C$263)</f>
        <v>0</v>
      </c>
      <c r="D265" s="76">
        <f>SUMIF($B$254:$B$263,"2",D$254:D$263)</f>
        <v>0</v>
      </c>
      <c r="E265" s="76">
        <f>SUMIF($B$254:$B$263,"2",E$254:E$263)</f>
        <v>0</v>
      </c>
    </row>
    <row r="266" spans="1:5" s="10" customFormat="1" ht="15.75" hidden="1">
      <c r="A266" s="80" t="s">
        <v>112</v>
      </c>
      <c r="B266" s="93">
        <v>3</v>
      </c>
      <c r="C266" s="76">
        <f>SUMIF($B$254:$B$263,"3",C$254:C$263)</f>
        <v>0</v>
      </c>
      <c r="D266" s="76">
        <f>SUMIF($B$254:$B$263,"3",D$254:D$263)</f>
        <v>0</v>
      </c>
      <c r="E266" s="76">
        <f>SUMIF($B$254:$B$263,"3",E$254:E$263)</f>
        <v>0</v>
      </c>
    </row>
    <row r="267" spans="1:5" s="10" customFormat="1" ht="33" hidden="1">
      <c r="A267" s="65" t="s">
        <v>437</v>
      </c>
      <c r="B267" s="96"/>
      <c r="C267" s="151"/>
      <c r="D267" s="151"/>
      <c r="E267" s="151"/>
    </row>
    <row r="268" spans="1:5" s="10" customFormat="1" ht="16.5">
      <c r="A268" s="64" t="s">
        <v>150</v>
      </c>
      <c r="B268" s="96"/>
      <c r="C268" s="151"/>
      <c r="D268" s="151"/>
      <c r="E268" s="151"/>
    </row>
    <row r="269" spans="1:5" s="10" customFormat="1" ht="31.5">
      <c r="A269" s="60" t="s">
        <v>206</v>
      </c>
      <c r="B269" s="96">
        <v>2</v>
      </c>
      <c r="C269" s="78">
        <v>10951779</v>
      </c>
      <c r="D269" s="78">
        <v>10951779</v>
      </c>
      <c r="E269" s="78">
        <v>10951779</v>
      </c>
    </row>
    <row r="270" spans="1:5" s="10" customFormat="1" ht="15.75" hidden="1">
      <c r="A270" s="60" t="s">
        <v>429</v>
      </c>
      <c r="B270" s="95">
        <v>2</v>
      </c>
      <c r="C270" s="78"/>
      <c r="D270" s="78"/>
      <c r="E270" s="78"/>
    </row>
    <row r="271" spans="1:5" s="10" customFormat="1" ht="31.5">
      <c r="A271" s="40" t="s">
        <v>150</v>
      </c>
      <c r="B271" s="95"/>
      <c r="C271" s="77">
        <f>SUM(C272:C274)</f>
        <v>10951779</v>
      </c>
      <c r="D271" s="77">
        <f>SUM(D272:D274)</f>
        <v>10951779</v>
      </c>
      <c r="E271" s="77">
        <f>SUM(E272:E274)</f>
        <v>10951779</v>
      </c>
    </row>
    <row r="272" spans="1:5" s="10" customFormat="1" ht="15.75">
      <c r="A272" s="80" t="s">
        <v>378</v>
      </c>
      <c r="B272" s="93">
        <v>1</v>
      </c>
      <c r="C272" s="76">
        <f>SUMIF($B$268:$B$271,"1",C$268:C$271)</f>
        <v>0</v>
      </c>
      <c r="D272" s="76">
        <f>SUMIF($B$268:$B$271,"1",D$268:D$271)</f>
        <v>0</v>
      </c>
      <c r="E272" s="76">
        <f>SUMIF($B$268:$B$271,"1",E$268:E$271)</f>
        <v>0</v>
      </c>
    </row>
    <row r="273" spans="1:5" s="10" customFormat="1" ht="15.75">
      <c r="A273" s="80" t="s">
        <v>220</v>
      </c>
      <c r="B273" s="93">
        <v>2</v>
      </c>
      <c r="C273" s="76">
        <f>SUMIF($B$268:$B$271,"2",C$268:C$271)</f>
        <v>10951779</v>
      </c>
      <c r="D273" s="76">
        <f>SUMIF($B$268:$B$271,"2",D$268:D$271)</f>
        <v>10951779</v>
      </c>
      <c r="E273" s="76">
        <f>SUMIF($B$268:$B$271,"2",E$268:E$271)</f>
        <v>10951779</v>
      </c>
    </row>
    <row r="274" spans="1:5" s="10" customFormat="1" ht="15.75">
      <c r="A274" s="80" t="s">
        <v>112</v>
      </c>
      <c r="B274" s="93">
        <v>3</v>
      </c>
      <c r="C274" s="76">
        <f>SUMIF($B$268:$B$271,"3",C$268:C$271)</f>
        <v>0</v>
      </c>
      <c r="D274" s="76">
        <f>SUMIF($B$268:$B$271,"3",D$268:D$271)</f>
        <v>0</v>
      </c>
      <c r="E274" s="76">
        <f>SUMIF($B$268:$B$271,"3",E$268:E$271)</f>
        <v>0</v>
      </c>
    </row>
    <row r="275" spans="1:5" s="10" customFormat="1" ht="15.75" hidden="1">
      <c r="A275" s="64" t="s">
        <v>151</v>
      </c>
      <c r="B275" s="93"/>
      <c r="C275" s="76"/>
      <c r="D275" s="76"/>
      <c r="E275" s="76"/>
    </row>
    <row r="276" spans="1:5" s="10" customFormat="1" ht="16.5" hidden="1">
      <c r="A276" s="60" t="s">
        <v>206</v>
      </c>
      <c r="B276" s="96">
        <v>2</v>
      </c>
      <c r="C276" s="76"/>
      <c r="D276" s="76"/>
      <c r="E276" s="76"/>
    </row>
    <row r="277" spans="1:5" s="10" customFormat="1" ht="15.75" hidden="1">
      <c r="A277" s="60" t="s">
        <v>429</v>
      </c>
      <c r="B277" s="95">
        <v>2</v>
      </c>
      <c r="C277" s="78"/>
      <c r="D277" s="78"/>
      <c r="E277" s="78"/>
    </row>
    <row r="278" spans="1:5" s="10" customFormat="1" ht="15.75" hidden="1">
      <c r="A278" s="40" t="s">
        <v>151</v>
      </c>
      <c r="B278" s="95"/>
      <c r="C278" s="77">
        <f>SUM(C279:C281)</f>
        <v>0</v>
      </c>
      <c r="D278" s="77">
        <f>SUM(D279:D281)</f>
        <v>0</v>
      </c>
      <c r="E278" s="77">
        <f>SUM(E279:E281)</f>
        <v>0</v>
      </c>
    </row>
    <row r="279" spans="1:5" s="10" customFormat="1" ht="15.75" hidden="1">
      <c r="A279" s="80" t="s">
        <v>378</v>
      </c>
      <c r="B279" s="93">
        <v>1</v>
      </c>
      <c r="C279" s="76">
        <f>SUMIF($B$275:$B$278,"1",C$275:C$278)</f>
        <v>0</v>
      </c>
      <c r="D279" s="76">
        <f>SUMIF($B$275:$B$278,"1",D$275:D$278)</f>
        <v>0</v>
      </c>
      <c r="E279" s="76">
        <f>SUMIF($B$275:$B$278,"1",E$275:E$278)</f>
        <v>0</v>
      </c>
    </row>
    <row r="280" spans="1:5" s="10" customFormat="1" ht="15.75" hidden="1">
      <c r="A280" s="80" t="s">
        <v>220</v>
      </c>
      <c r="B280" s="93">
        <v>2</v>
      </c>
      <c r="C280" s="76">
        <f>SUMIF($B$275:$B$278,"2",C$275:C$278)</f>
        <v>0</v>
      </c>
      <c r="D280" s="76">
        <f>SUMIF($B$275:$B$278,"2",D$275:D$278)</f>
        <v>0</v>
      </c>
      <c r="E280" s="76">
        <f>SUMIF($B$275:$B$278,"2",E$275:E$278)</f>
        <v>0</v>
      </c>
    </row>
    <row r="281" spans="1:5" s="10" customFormat="1" ht="15.75" hidden="1">
      <c r="A281" s="80" t="s">
        <v>112</v>
      </c>
      <c r="B281" s="93">
        <v>3</v>
      </c>
      <c r="C281" s="76">
        <f>SUMIF($B$275:$B$278,"3",C$275:C$278)</f>
        <v>0</v>
      </c>
      <c r="D281" s="76">
        <f>SUMIF($B$275:$B$278,"3",D$275:D$278)</f>
        <v>0</v>
      </c>
      <c r="E281" s="76">
        <f>SUMIF($B$275:$B$278,"3",E$275:E$278)</f>
        <v>0</v>
      </c>
    </row>
    <row r="282" spans="1:5" s="10" customFormat="1" ht="49.5">
      <c r="A282" s="65" t="s">
        <v>87</v>
      </c>
      <c r="B282" s="96"/>
      <c r="C282" s="151"/>
      <c r="D282" s="151"/>
      <c r="E282" s="151"/>
    </row>
    <row r="283" spans="1:5" s="10" customFormat="1" ht="15.75">
      <c r="A283" s="64" t="s">
        <v>148</v>
      </c>
      <c r="B283" s="95"/>
      <c r="C283" s="78"/>
      <c r="D283" s="78"/>
      <c r="E283" s="78"/>
    </row>
    <row r="284" spans="1:5" s="10" customFormat="1" ht="15.75">
      <c r="A284" s="60" t="s">
        <v>205</v>
      </c>
      <c r="B284" s="95"/>
      <c r="C284" s="78"/>
      <c r="D284" s="78"/>
      <c r="E284" s="78"/>
    </row>
    <row r="285" spans="1:5" s="10" customFormat="1" ht="31.5" hidden="1">
      <c r="A285" s="80" t="s">
        <v>427</v>
      </c>
      <c r="B285" s="95"/>
      <c r="C285" s="78"/>
      <c r="D285" s="78"/>
      <c r="E285" s="78"/>
    </row>
    <row r="286" spans="1:5" s="10" customFormat="1" ht="31.5" hidden="1">
      <c r="A286" s="80" t="s">
        <v>217</v>
      </c>
      <c r="B286" s="95"/>
      <c r="C286" s="78"/>
      <c r="D286" s="78"/>
      <c r="E286" s="78"/>
    </row>
    <row r="287" spans="1:5" s="10" customFormat="1" ht="31.5" hidden="1">
      <c r="A287" s="80" t="s">
        <v>428</v>
      </c>
      <c r="B287" s="95"/>
      <c r="C287" s="78"/>
      <c r="D287" s="78"/>
      <c r="E287" s="78"/>
    </row>
    <row r="288" spans="1:5" s="10" customFormat="1" ht="15.75">
      <c r="A288" s="80" t="s">
        <v>216</v>
      </c>
      <c r="B288" s="95">
        <v>2</v>
      </c>
      <c r="C288" s="78"/>
      <c r="D288" s="78">
        <v>443769</v>
      </c>
      <c r="E288" s="78">
        <v>443769</v>
      </c>
    </row>
    <row r="289" spans="1:5" s="10" customFormat="1" ht="15.75" hidden="1">
      <c r="A289" s="80" t="s">
        <v>215</v>
      </c>
      <c r="B289" s="95"/>
      <c r="C289" s="78"/>
      <c r="D289" s="78"/>
      <c r="E289" s="78"/>
    </row>
    <row r="290" spans="1:5" s="10" customFormat="1" ht="15.75" hidden="1">
      <c r="A290" s="60" t="s">
        <v>207</v>
      </c>
      <c r="B290" s="95"/>
      <c r="C290" s="78"/>
      <c r="D290" s="78"/>
      <c r="E290" s="78"/>
    </row>
    <row r="291" spans="1:5" s="10" customFormat="1" ht="15.75" hidden="1">
      <c r="A291" s="60" t="s">
        <v>208</v>
      </c>
      <c r="B291" s="95"/>
      <c r="C291" s="78"/>
      <c r="D291" s="78"/>
      <c r="E291" s="78"/>
    </row>
    <row r="292" spans="1:5" s="10" customFormat="1" ht="31.5">
      <c r="A292" s="40" t="s">
        <v>148</v>
      </c>
      <c r="B292" s="95"/>
      <c r="C292" s="77">
        <f>SUM(C293:C295)</f>
        <v>0</v>
      </c>
      <c r="D292" s="77">
        <f>SUM(D293:D295)</f>
        <v>443769</v>
      </c>
      <c r="E292" s="77">
        <f>SUM(E293:E295)</f>
        <v>443769</v>
      </c>
    </row>
    <row r="293" spans="1:5" s="10" customFormat="1" ht="15.75">
      <c r="A293" s="80" t="s">
        <v>378</v>
      </c>
      <c r="B293" s="93">
        <v>1</v>
      </c>
      <c r="C293" s="76">
        <f>SUMIF($B$283:$B$292,"1",C$283:C$292)</f>
        <v>0</v>
      </c>
      <c r="D293" s="76">
        <f>SUMIF($B$283:$B$292,"1",D$283:D$292)</f>
        <v>0</v>
      </c>
      <c r="E293" s="76">
        <f>SUMIF($B$283:$B$292,"1",E$283:E$292)</f>
        <v>0</v>
      </c>
    </row>
    <row r="294" spans="1:5" s="10" customFormat="1" ht="15.75">
      <c r="A294" s="80" t="s">
        <v>220</v>
      </c>
      <c r="B294" s="93">
        <v>2</v>
      </c>
      <c r="C294" s="76">
        <f>SUMIF($B$283:$B$292,"2",C$283:C$292)</f>
        <v>0</v>
      </c>
      <c r="D294" s="76">
        <f>SUMIF($B$283:$B$292,"2",D$283:D$292)</f>
        <v>443769</v>
      </c>
      <c r="E294" s="76">
        <f>SUMIF($B$283:$B$292,"2",E$283:E$292)</f>
        <v>443769</v>
      </c>
    </row>
    <row r="295" spans="1:5" s="10" customFormat="1" ht="15.75">
      <c r="A295" s="80" t="s">
        <v>112</v>
      </c>
      <c r="B295" s="93">
        <v>3</v>
      </c>
      <c r="C295" s="76">
        <f>SUMIF($B$283:$B$292,"3",C$283:C$292)</f>
        <v>0</v>
      </c>
      <c r="D295" s="76">
        <f>SUMIF($B$283:$B$292,"3",D$283:D$292)</f>
        <v>0</v>
      </c>
      <c r="E295" s="76">
        <f>SUMIF($B$283:$B$292,"3",E$283:E$292)</f>
        <v>0</v>
      </c>
    </row>
    <row r="296" spans="1:5" s="10" customFormat="1" ht="15.75" hidden="1">
      <c r="A296" s="64" t="s">
        <v>149</v>
      </c>
      <c r="B296" s="95"/>
      <c r="C296" s="78"/>
      <c r="D296" s="78"/>
      <c r="E296" s="78"/>
    </row>
    <row r="297" spans="1:5" s="10" customFormat="1" ht="15.75" hidden="1">
      <c r="A297" s="60" t="s">
        <v>205</v>
      </c>
      <c r="B297" s="95"/>
      <c r="C297" s="78"/>
      <c r="D297" s="78"/>
      <c r="E297" s="78"/>
    </row>
    <row r="298" spans="1:5" s="10" customFormat="1" ht="31.5" hidden="1">
      <c r="A298" s="80" t="s">
        <v>427</v>
      </c>
      <c r="B298" s="95">
        <v>2</v>
      </c>
      <c r="C298" s="78"/>
      <c r="D298" s="78"/>
      <c r="E298" s="78"/>
    </row>
    <row r="299" spans="1:5" s="10" customFormat="1" ht="31.5" hidden="1">
      <c r="A299" s="80" t="s">
        <v>217</v>
      </c>
      <c r="B299" s="95"/>
      <c r="C299" s="78"/>
      <c r="D299" s="78"/>
      <c r="E299" s="78"/>
    </row>
    <row r="300" spans="1:5" s="10" customFormat="1" ht="31.5" hidden="1">
      <c r="A300" s="80" t="s">
        <v>428</v>
      </c>
      <c r="B300" s="95">
        <v>2</v>
      </c>
      <c r="C300" s="78"/>
      <c r="D300" s="78"/>
      <c r="E300" s="78"/>
    </row>
    <row r="301" spans="1:5" s="10" customFormat="1" ht="15.75" hidden="1">
      <c r="A301" s="80" t="s">
        <v>216</v>
      </c>
      <c r="B301" s="95"/>
      <c r="C301" s="78"/>
      <c r="D301" s="78"/>
      <c r="E301" s="78"/>
    </row>
    <row r="302" spans="1:5" s="10" customFormat="1" ht="15.75" hidden="1">
      <c r="A302" s="80" t="s">
        <v>215</v>
      </c>
      <c r="B302" s="95"/>
      <c r="C302" s="78"/>
      <c r="D302" s="78"/>
      <c r="E302" s="78"/>
    </row>
    <row r="303" spans="1:5" s="10" customFormat="1" ht="15.75" hidden="1">
      <c r="A303" s="60" t="s">
        <v>207</v>
      </c>
      <c r="B303" s="95"/>
      <c r="C303" s="78"/>
      <c r="D303" s="78"/>
      <c r="E303" s="78"/>
    </row>
    <row r="304" spans="1:5" s="10" customFormat="1" ht="15.75" hidden="1">
      <c r="A304" s="60" t="s">
        <v>208</v>
      </c>
      <c r="B304" s="95"/>
      <c r="C304" s="78"/>
      <c r="D304" s="78"/>
      <c r="E304" s="78"/>
    </row>
    <row r="305" spans="1:5" s="10" customFormat="1" ht="15.75" hidden="1">
      <c r="A305" s="40" t="s">
        <v>149</v>
      </c>
      <c r="B305" s="95"/>
      <c r="C305" s="77">
        <f>SUM(C306:C308)</f>
        <v>0</v>
      </c>
      <c r="D305" s="77">
        <f>SUM(D306:D308)</f>
        <v>0</v>
      </c>
      <c r="E305" s="77">
        <f>SUM(E306:E308)</f>
        <v>0</v>
      </c>
    </row>
    <row r="306" spans="1:5" s="10" customFormat="1" ht="15.75" hidden="1">
      <c r="A306" s="80" t="s">
        <v>378</v>
      </c>
      <c r="B306" s="93">
        <v>1</v>
      </c>
      <c r="C306" s="76">
        <f>SUMIF($B$296:$B$305,"1",C$296:C$305)</f>
        <v>0</v>
      </c>
      <c r="D306" s="76">
        <f>SUMIF($B$296:$B$305,"1",D$296:D$305)</f>
        <v>0</v>
      </c>
      <c r="E306" s="76">
        <f>SUMIF($B$296:$B$305,"1",E$296:E$305)</f>
        <v>0</v>
      </c>
    </row>
    <row r="307" spans="1:5" s="10" customFormat="1" ht="15.75" hidden="1">
      <c r="A307" s="80" t="s">
        <v>220</v>
      </c>
      <c r="B307" s="93">
        <v>2</v>
      </c>
      <c r="C307" s="76">
        <f>SUMIF($B$296:$B$305,"2",C$296:C$305)</f>
        <v>0</v>
      </c>
      <c r="D307" s="76">
        <f>SUMIF($B$296:$B$305,"2",D$296:D$305)</f>
        <v>0</v>
      </c>
      <c r="E307" s="76">
        <f>SUMIF($B$296:$B$305,"2",E$296:E$305)</f>
        <v>0</v>
      </c>
    </row>
    <row r="308" spans="1:5" s="10" customFormat="1" ht="15.75" hidden="1">
      <c r="A308" s="80" t="s">
        <v>112</v>
      </c>
      <c r="B308" s="93">
        <v>3</v>
      </c>
      <c r="C308" s="76">
        <f>SUMIF($B$296:$B$305,"3",C$296:C$305)</f>
        <v>0</v>
      </c>
      <c r="D308" s="76">
        <f>SUMIF($B$296:$B$305,"3",D$296:D$305)</f>
        <v>0</v>
      </c>
      <c r="E308" s="76">
        <f>SUMIF($B$296:$B$305,"3",E$296:E$305)</f>
        <v>0</v>
      </c>
    </row>
    <row r="309" spans="1:5" s="10" customFormat="1" ht="16.5">
      <c r="A309" s="65" t="s">
        <v>88</v>
      </c>
      <c r="B309" s="96"/>
      <c r="C309" s="100">
        <f>C94+C131+C160+C216++C236+C250+C263+C271+C278+C292+C305</f>
        <v>49571364</v>
      </c>
      <c r="D309" s="100">
        <f>D94+D131+D160+D216++D236+D250+D263+D271+D278+D292+D305</f>
        <v>51315807</v>
      </c>
      <c r="E309" s="100">
        <f>E94+E131+E160+E216++E236+E250+E263+E271+E278+E292+E305</f>
        <v>50099494</v>
      </c>
    </row>
    <row r="310" ht="15.75"/>
    <row r="311" spans="3:5" ht="15.75">
      <c r="C311" s="123"/>
      <c r="D311" s="123"/>
      <c r="E311" s="123"/>
    </row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  <row r="746" ht="15.75"/>
    <row r="747" ht="15.75"/>
    <row r="748" ht="15.75"/>
    <row r="749" ht="15.75"/>
    <row r="750" ht="15.75"/>
    <row r="751" ht="15.75"/>
    <row r="752" ht="15.75"/>
    <row r="753" ht="15.75"/>
    <row r="754" ht="15.75"/>
    <row r="755" ht="15.75"/>
    <row r="756" ht="15.75"/>
    <row r="757" ht="15.75"/>
    <row r="758" ht="15.75"/>
    <row r="759" ht="15.75"/>
    <row r="760" ht="15.75"/>
    <row r="761" ht="15.75"/>
    <row r="762" ht="15.75"/>
    <row r="763" ht="15.75"/>
    <row r="764" ht="15.75"/>
    <row r="765" ht="15.75"/>
    <row r="766" ht="15.75"/>
    <row r="767" ht="15.75"/>
    <row r="768" ht="15.75"/>
    <row r="769" ht="15.75"/>
    <row r="770" ht="15.75"/>
    <row r="771" ht="15.75"/>
    <row r="772" ht="15.75"/>
    <row r="773" ht="15.75"/>
    <row r="774" ht="15.75"/>
    <row r="775" ht="15.75"/>
    <row r="776" ht="15.75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7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E172"/>
  <sheetViews>
    <sheetView zoomScalePageLayoutView="0" workbookViewId="0" topLeftCell="A34">
      <selection activeCell="E66" sqref="E66"/>
    </sheetView>
  </sheetViews>
  <sheetFormatPr defaultColWidth="9.140625" defaultRowHeight="15"/>
  <cols>
    <col min="1" max="1" width="58.7109375" style="16" customWidth="1"/>
    <col min="2" max="2" width="5.7109375" style="94" customWidth="1"/>
    <col min="3" max="3" width="12.140625" style="94" customWidth="1"/>
    <col min="4" max="5" width="12.140625" style="16" customWidth="1"/>
    <col min="6" max="16384" width="9.140625" style="16" customWidth="1"/>
  </cols>
  <sheetData>
    <row r="1" spans="1:5" ht="15.75" customHeight="1">
      <c r="A1" s="272" t="s">
        <v>530</v>
      </c>
      <c r="B1" s="272"/>
      <c r="C1" s="272"/>
      <c r="D1" s="272"/>
      <c r="E1" s="272"/>
    </row>
    <row r="2" spans="1:5" ht="15.75">
      <c r="A2" s="246" t="s">
        <v>438</v>
      </c>
      <c r="B2" s="246"/>
      <c r="C2" s="246"/>
      <c r="D2" s="246"/>
      <c r="E2" s="246"/>
    </row>
    <row r="3" ht="15.75">
      <c r="A3" s="42"/>
    </row>
    <row r="4" spans="1:5" s="10" customFormat="1" ht="31.5">
      <c r="A4" s="17" t="s">
        <v>9</v>
      </c>
      <c r="B4" s="17" t="s">
        <v>128</v>
      </c>
      <c r="C4" s="38" t="s">
        <v>4</v>
      </c>
      <c r="D4" s="38" t="s">
        <v>567</v>
      </c>
      <c r="E4" s="38" t="s">
        <v>568</v>
      </c>
    </row>
    <row r="5" spans="1:5" s="10" customFormat="1" ht="16.5">
      <c r="A5" s="65" t="s">
        <v>86</v>
      </c>
      <c r="B5" s="96"/>
      <c r="C5" s="76"/>
      <c r="D5" s="76"/>
      <c r="E5" s="76"/>
    </row>
    <row r="6" spans="1:5" s="10" customFormat="1" ht="15.75">
      <c r="A6" s="64" t="s">
        <v>79</v>
      </c>
      <c r="B6" s="95"/>
      <c r="C6" s="76"/>
      <c r="D6" s="76"/>
      <c r="E6" s="76"/>
    </row>
    <row r="7" spans="1:5" s="10" customFormat="1" ht="15.75">
      <c r="A7" s="40" t="s">
        <v>156</v>
      </c>
      <c r="B7" s="95"/>
      <c r="C7" s="77">
        <f>SUM(C8:C10)</f>
        <v>5957000</v>
      </c>
      <c r="D7" s="77">
        <f>SUM(D8:D10)</f>
        <v>6545500</v>
      </c>
      <c r="E7" s="77">
        <f>SUM(E8:E10)</f>
        <v>5793085</v>
      </c>
    </row>
    <row r="8" spans="1:5" s="10" customFormat="1" ht="15.75">
      <c r="A8" s="80" t="s">
        <v>378</v>
      </c>
      <c r="B8" s="93">
        <v>1</v>
      </c>
      <c r="C8" s="76">
        <f>COFOG!C51</f>
        <v>0</v>
      </c>
      <c r="D8" s="76">
        <f>COFOG!D51</f>
        <v>0</v>
      </c>
      <c r="E8" s="76">
        <f>COFOG!E51</f>
        <v>0</v>
      </c>
    </row>
    <row r="9" spans="1:5" s="10" customFormat="1" ht="15.75">
      <c r="A9" s="80" t="s">
        <v>220</v>
      </c>
      <c r="B9" s="93">
        <v>2</v>
      </c>
      <c r="C9" s="76">
        <f>COFOG!C52</f>
        <v>5247000</v>
      </c>
      <c r="D9" s="76">
        <f>COFOG!D52</f>
        <v>5814195</v>
      </c>
      <c r="E9" s="76">
        <f>COFOG!E52</f>
        <v>5061780</v>
      </c>
    </row>
    <row r="10" spans="1:5" s="10" customFormat="1" ht="15.75">
      <c r="A10" s="80" t="s">
        <v>112</v>
      </c>
      <c r="B10" s="93">
        <v>3</v>
      </c>
      <c r="C10" s="76">
        <f>COFOG!C53</f>
        <v>710000</v>
      </c>
      <c r="D10" s="76">
        <f>COFOG!D53</f>
        <v>731305</v>
      </c>
      <c r="E10" s="76">
        <f>COFOG!E53</f>
        <v>731305</v>
      </c>
    </row>
    <row r="11" spans="1:5" s="10" customFormat="1" ht="31.5">
      <c r="A11" s="40" t="s">
        <v>158</v>
      </c>
      <c r="B11" s="95"/>
      <c r="C11" s="77">
        <f>SUM(C12:C14)</f>
        <v>1110000</v>
      </c>
      <c r="D11" s="77">
        <f>SUM(D12:D14)</f>
        <v>1331500</v>
      </c>
      <c r="E11" s="77">
        <f>SUM(E12:E14)</f>
        <v>1182983</v>
      </c>
    </row>
    <row r="12" spans="1:5" s="10" customFormat="1" ht="15.75">
      <c r="A12" s="80" t="s">
        <v>378</v>
      </c>
      <c r="B12" s="93">
        <v>1</v>
      </c>
      <c r="C12" s="76">
        <f>COFOG!F51</f>
        <v>0</v>
      </c>
      <c r="D12" s="76">
        <f>COFOG!G51</f>
        <v>0</v>
      </c>
      <c r="E12" s="76">
        <f>COFOG!H51</f>
        <v>0</v>
      </c>
    </row>
    <row r="13" spans="1:5" s="10" customFormat="1" ht="15.75">
      <c r="A13" s="80" t="s">
        <v>220</v>
      </c>
      <c r="B13" s="93">
        <v>2</v>
      </c>
      <c r="C13" s="76">
        <f>COFOG!F52</f>
        <v>954000</v>
      </c>
      <c r="D13" s="76">
        <f>COFOG!G52</f>
        <v>1175500</v>
      </c>
      <c r="E13" s="76">
        <f>COFOG!H52</f>
        <v>1037143</v>
      </c>
    </row>
    <row r="14" spans="1:5" s="10" customFormat="1" ht="15.75">
      <c r="A14" s="80" t="s">
        <v>112</v>
      </c>
      <c r="B14" s="93">
        <v>3</v>
      </c>
      <c r="C14" s="76">
        <f>COFOG!F53</f>
        <v>156000</v>
      </c>
      <c r="D14" s="76">
        <f>COFOG!G53</f>
        <v>156000</v>
      </c>
      <c r="E14" s="76">
        <f>COFOG!H53</f>
        <v>145840</v>
      </c>
    </row>
    <row r="15" spans="1:5" s="10" customFormat="1" ht="15.75">
      <c r="A15" s="40" t="s">
        <v>159</v>
      </c>
      <c r="B15" s="95"/>
      <c r="C15" s="77">
        <f>SUM(C16:C18)</f>
        <v>7791650</v>
      </c>
      <c r="D15" s="77">
        <f>SUM(D16:D18)</f>
        <v>7896290</v>
      </c>
      <c r="E15" s="77">
        <f>SUM(E16:E18)</f>
        <v>4252033</v>
      </c>
    </row>
    <row r="16" spans="1:5" s="10" customFormat="1" ht="15.75">
      <c r="A16" s="80" t="s">
        <v>378</v>
      </c>
      <c r="B16" s="93">
        <v>1</v>
      </c>
      <c r="C16" s="76">
        <f>COFOG!I51</f>
        <v>0</v>
      </c>
      <c r="D16" s="76">
        <f>COFOG!J51</f>
        <v>0</v>
      </c>
      <c r="E16" s="76">
        <f>COFOG!K51</f>
        <v>0</v>
      </c>
    </row>
    <row r="17" spans="1:5" s="10" customFormat="1" ht="15.75">
      <c r="A17" s="80" t="s">
        <v>220</v>
      </c>
      <c r="B17" s="93">
        <v>2</v>
      </c>
      <c r="C17" s="76">
        <f>COFOG!I52</f>
        <v>7791650</v>
      </c>
      <c r="D17" s="76">
        <f>COFOG!J52</f>
        <v>7896290</v>
      </c>
      <c r="E17" s="76">
        <f>COFOG!K52</f>
        <v>4252033</v>
      </c>
    </row>
    <row r="18" spans="1:5" s="10" customFormat="1" ht="15.75">
      <c r="A18" s="80" t="s">
        <v>112</v>
      </c>
      <c r="B18" s="93">
        <v>3</v>
      </c>
      <c r="C18" s="76">
        <f>COFOG!I53</f>
        <v>0</v>
      </c>
      <c r="D18" s="76">
        <f>COFOG!J53</f>
        <v>0</v>
      </c>
      <c r="E18" s="76">
        <f>COFOG!K53</f>
        <v>0</v>
      </c>
    </row>
    <row r="19" spans="1:5" s="10" customFormat="1" ht="15.75">
      <c r="A19" s="64" t="s">
        <v>160</v>
      </c>
      <c r="B19" s="95"/>
      <c r="C19" s="76"/>
      <c r="D19" s="76"/>
      <c r="E19" s="76"/>
    </row>
    <row r="20" spans="1:5" s="10" customFormat="1" ht="31.5" hidden="1">
      <c r="A20" s="102" t="s">
        <v>163</v>
      </c>
      <c r="B20" s="95"/>
      <c r="C20" s="76">
        <f>SUM(C21:C22)</f>
        <v>0</v>
      </c>
      <c r="D20" s="76">
        <f>SUM(D21:D22)</f>
        <v>0</v>
      </c>
      <c r="E20" s="76">
        <f>SUM(E21:E22)</f>
        <v>0</v>
      </c>
    </row>
    <row r="21" spans="1:5" s="10" customFormat="1" ht="31.5" hidden="1">
      <c r="A21" s="80" t="s">
        <v>169</v>
      </c>
      <c r="B21" s="95">
        <v>2</v>
      </c>
      <c r="C21" s="76"/>
      <c r="D21" s="76"/>
      <c r="E21" s="76"/>
    </row>
    <row r="22" spans="1:5" s="10" customFormat="1" ht="15.75" hidden="1">
      <c r="A22" s="80" t="s">
        <v>170</v>
      </c>
      <c r="B22" s="95">
        <v>2</v>
      </c>
      <c r="C22" s="76"/>
      <c r="D22" s="76"/>
      <c r="E22" s="76"/>
    </row>
    <row r="23" spans="1:5" s="10" customFormat="1" ht="15.75" hidden="1">
      <c r="A23" s="103" t="s">
        <v>161</v>
      </c>
      <c r="B23" s="95"/>
      <c r="C23" s="76">
        <f>SUM(C20:C20)</f>
        <v>0</v>
      </c>
      <c r="D23" s="76">
        <f>SUM(D20:D20)</f>
        <v>0</v>
      </c>
      <c r="E23" s="76">
        <f>SUM(E20:E20)</f>
        <v>0</v>
      </c>
    </row>
    <row r="24" spans="1:5" s="10" customFormat="1" ht="15.75" hidden="1">
      <c r="A24" s="60" t="s">
        <v>171</v>
      </c>
      <c r="B24" s="95"/>
      <c r="C24" s="76"/>
      <c r="D24" s="76"/>
      <c r="E24" s="76"/>
    </row>
    <row r="25" spans="1:5" s="10" customFormat="1" ht="47.25" hidden="1">
      <c r="A25" s="101" t="s">
        <v>168</v>
      </c>
      <c r="B25" s="95">
        <v>2</v>
      </c>
      <c r="C25" s="76"/>
      <c r="D25" s="76"/>
      <c r="E25" s="76"/>
    </row>
    <row r="26" spans="1:5" s="10" customFormat="1" ht="47.25" hidden="1">
      <c r="A26" s="101" t="s">
        <v>168</v>
      </c>
      <c r="B26" s="95">
        <v>3</v>
      </c>
      <c r="C26" s="76"/>
      <c r="D26" s="76"/>
      <c r="E26" s="76"/>
    </row>
    <row r="27" spans="1:5" s="10" customFormat="1" ht="15.75" hidden="1">
      <c r="A27" s="103" t="s">
        <v>167</v>
      </c>
      <c r="B27" s="95"/>
      <c r="C27" s="76">
        <f>SUM(C25:C26)</f>
        <v>0</v>
      </c>
      <c r="D27" s="76">
        <f>SUM(D25:D26)</f>
        <v>0</v>
      </c>
      <c r="E27" s="76">
        <f>SUM(E25:E26)</f>
        <v>0</v>
      </c>
    </row>
    <row r="28" spans="1:5" s="10" customFormat="1" ht="15.75" hidden="1">
      <c r="A28" s="102" t="s">
        <v>164</v>
      </c>
      <c r="B28" s="95"/>
      <c r="C28" s="76">
        <f>SUM(C29:C29)</f>
        <v>0</v>
      </c>
      <c r="D28" s="76">
        <f>SUM(D29:D29)</f>
        <v>0</v>
      </c>
      <c r="E28" s="76">
        <f>SUM(E29:E29)</f>
        <v>0</v>
      </c>
    </row>
    <row r="29" spans="1:5" s="10" customFormat="1" ht="15.75" hidden="1">
      <c r="A29" s="80" t="s">
        <v>410</v>
      </c>
      <c r="B29" s="95">
        <v>2</v>
      </c>
      <c r="C29" s="76"/>
      <c r="D29" s="76"/>
      <c r="E29" s="76"/>
    </row>
    <row r="30" spans="1:5" s="10" customFormat="1" ht="15.75" hidden="1">
      <c r="A30" s="80" t="s">
        <v>165</v>
      </c>
      <c r="B30" s="95">
        <v>2</v>
      </c>
      <c r="C30" s="76"/>
      <c r="D30" s="76"/>
      <c r="E30" s="76"/>
    </row>
    <row r="31" spans="1:5" s="10" customFormat="1" ht="31.5" hidden="1">
      <c r="A31" s="80" t="s">
        <v>166</v>
      </c>
      <c r="B31" s="95">
        <v>2</v>
      </c>
      <c r="C31" s="76"/>
      <c r="D31" s="76"/>
      <c r="E31" s="76"/>
    </row>
    <row r="32" spans="1:5" s="10" customFormat="1" ht="15.75">
      <c r="A32" s="80" t="s">
        <v>386</v>
      </c>
      <c r="B32" s="95"/>
      <c r="C32" s="76">
        <f>C33+C48</f>
        <v>490000</v>
      </c>
      <c r="D32" s="76">
        <f>D33+D48</f>
        <v>504000</v>
      </c>
      <c r="E32" s="76">
        <f>E33+E48</f>
        <v>504000</v>
      </c>
    </row>
    <row r="33" spans="1:5" s="10" customFormat="1" ht="15.75">
      <c r="A33" s="80" t="s">
        <v>387</v>
      </c>
      <c r="B33" s="95"/>
      <c r="C33" s="76">
        <f>SUM(C34:C47)</f>
        <v>490000</v>
      </c>
      <c r="D33" s="76">
        <f>SUM(D34:D47)</f>
        <v>504000</v>
      </c>
      <c r="E33" s="76">
        <f>SUM(E34:E47)</f>
        <v>504000</v>
      </c>
    </row>
    <row r="34" spans="1:5" s="10" customFormat="1" ht="15.75">
      <c r="A34" s="80" t="s">
        <v>389</v>
      </c>
      <c r="B34" s="95">
        <v>2</v>
      </c>
      <c r="C34" s="76">
        <v>100000</v>
      </c>
      <c r="D34" s="76">
        <v>144000</v>
      </c>
      <c r="E34" s="76">
        <v>144000</v>
      </c>
    </row>
    <row r="35" spans="1:5" s="10" customFormat="1" ht="31.5" hidden="1">
      <c r="A35" s="80" t="s">
        <v>397</v>
      </c>
      <c r="B35" s="95">
        <v>2</v>
      </c>
      <c r="C35" s="76"/>
      <c r="D35" s="76"/>
      <c r="E35" s="76"/>
    </row>
    <row r="36" spans="1:5" s="10" customFormat="1" ht="15.75" hidden="1">
      <c r="A36" s="80" t="s">
        <v>478</v>
      </c>
      <c r="B36" s="95">
        <v>2</v>
      </c>
      <c r="C36" s="76"/>
      <c r="D36" s="76"/>
      <c r="E36" s="76"/>
    </row>
    <row r="37" spans="1:5" s="10" customFormat="1" ht="31.5" hidden="1">
      <c r="A37" s="80" t="s">
        <v>390</v>
      </c>
      <c r="B37" s="95">
        <v>2</v>
      </c>
      <c r="C37" s="76"/>
      <c r="D37" s="76"/>
      <c r="E37" s="76"/>
    </row>
    <row r="38" spans="1:5" s="10" customFormat="1" ht="31.5">
      <c r="A38" s="80" t="s">
        <v>398</v>
      </c>
      <c r="B38" s="95">
        <v>2</v>
      </c>
      <c r="C38" s="76">
        <v>0</v>
      </c>
      <c r="D38" s="76">
        <v>50000</v>
      </c>
      <c r="E38" s="76">
        <v>50000</v>
      </c>
    </row>
    <row r="39" spans="1:5" s="10" customFormat="1" ht="31.5">
      <c r="A39" s="80" t="s">
        <v>396</v>
      </c>
      <c r="B39" s="95">
        <v>2</v>
      </c>
      <c r="C39" s="76">
        <v>50000</v>
      </c>
      <c r="D39" s="76">
        <v>30000</v>
      </c>
      <c r="E39" s="76">
        <v>30000</v>
      </c>
    </row>
    <row r="40" spans="1:5" s="10" customFormat="1" ht="15.75" hidden="1">
      <c r="A40" s="80" t="s">
        <v>395</v>
      </c>
      <c r="B40" s="95">
        <v>2</v>
      </c>
      <c r="C40" s="76"/>
      <c r="D40" s="76"/>
      <c r="E40" s="76"/>
    </row>
    <row r="41" spans="1:5" s="10" customFormat="1" ht="15.75" hidden="1">
      <c r="A41" s="80" t="s">
        <v>394</v>
      </c>
      <c r="B41" s="95">
        <v>2</v>
      </c>
      <c r="C41" s="76"/>
      <c r="D41" s="76"/>
      <c r="E41" s="76"/>
    </row>
    <row r="42" spans="1:5" s="10" customFormat="1" ht="31.5">
      <c r="A42" s="80" t="s">
        <v>393</v>
      </c>
      <c r="B42" s="95">
        <v>2</v>
      </c>
      <c r="C42" s="76">
        <v>300000</v>
      </c>
      <c r="D42" s="76">
        <v>250000</v>
      </c>
      <c r="E42" s="76">
        <v>250000</v>
      </c>
    </row>
    <row r="43" spans="1:5" s="10" customFormat="1" ht="31.5">
      <c r="A43" s="80" t="s">
        <v>392</v>
      </c>
      <c r="B43" s="95">
        <v>2</v>
      </c>
      <c r="C43" s="76">
        <v>40000</v>
      </c>
      <c r="D43" s="76">
        <v>30000</v>
      </c>
      <c r="E43" s="76">
        <v>30000</v>
      </c>
    </row>
    <row r="44" spans="1:5" s="10" customFormat="1" ht="15.75" hidden="1">
      <c r="A44" s="80" t="s">
        <v>442</v>
      </c>
      <c r="B44" s="95">
        <v>2</v>
      </c>
      <c r="C44" s="76"/>
      <c r="D44" s="76"/>
      <c r="E44" s="76"/>
    </row>
    <row r="45" spans="1:5" s="10" customFormat="1" ht="15.75" hidden="1">
      <c r="A45" s="80" t="s">
        <v>391</v>
      </c>
      <c r="B45" s="95">
        <v>2</v>
      </c>
      <c r="C45" s="76"/>
      <c r="D45" s="76"/>
      <c r="E45" s="76"/>
    </row>
    <row r="46" spans="1:5" s="10" customFormat="1" ht="15.75" hidden="1">
      <c r="A46" s="80" t="s">
        <v>399</v>
      </c>
      <c r="B46" s="95">
        <v>2</v>
      </c>
      <c r="C46" s="76"/>
      <c r="D46" s="76"/>
      <c r="E46" s="76"/>
    </row>
    <row r="47" spans="1:5" s="10" customFormat="1" ht="15.75" hidden="1">
      <c r="A47" s="80" t="s">
        <v>400</v>
      </c>
      <c r="B47" s="95">
        <v>2</v>
      </c>
      <c r="C47" s="76"/>
      <c r="D47" s="76"/>
      <c r="E47" s="76"/>
    </row>
    <row r="48" spans="1:5" s="10" customFormat="1" ht="15.75" hidden="1">
      <c r="A48" s="80" t="s">
        <v>388</v>
      </c>
      <c r="B48" s="95"/>
      <c r="C48" s="76">
        <f>SUM(C49:C58)</f>
        <v>0</v>
      </c>
      <c r="D48" s="76">
        <f>SUM(D49:D58)</f>
        <v>0</v>
      </c>
      <c r="E48" s="76">
        <f>SUM(E49:E58)</f>
        <v>0</v>
      </c>
    </row>
    <row r="49" spans="1:5" s="10" customFormat="1" ht="15.75" hidden="1">
      <c r="A49" s="80" t="s">
        <v>401</v>
      </c>
      <c r="B49" s="95">
        <v>2</v>
      </c>
      <c r="C49" s="76"/>
      <c r="D49" s="76"/>
      <c r="E49" s="76"/>
    </row>
    <row r="50" spans="1:5" s="10" customFormat="1" ht="31.5" hidden="1">
      <c r="A50" s="80" t="s">
        <v>402</v>
      </c>
      <c r="B50" s="95">
        <v>2</v>
      </c>
      <c r="C50" s="76"/>
      <c r="D50" s="76"/>
      <c r="E50" s="76"/>
    </row>
    <row r="51" spans="1:5" s="10" customFormat="1" ht="31.5" hidden="1">
      <c r="A51" s="80" t="s">
        <v>403</v>
      </c>
      <c r="B51" s="95">
        <v>2</v>
      </c>
      <c r="C51" s="76"/>
      <c r="D51" s="76"/>
      <c r="E51" s="76"/>
    </row>
    <row r="52" spans="1:5" s="10" customFormat="1" ht="15.75" hidden="1">
      <c r="A52" s="80" t="s">
        <v>404</v>
      </c>
      <c r="B52" s="95">
        <v>2</v>
      </c>
      <c r="C52" s="76"/>
      <c r="D52" s="76"/>
      <c r="E52" s="76"/>
    </row>
    <row r="53" spans="1:5" s="10" customFormat="1" ht="15.75" hidden="1">
      <c r="A53" s="80" t="s">
        <v>405</v>
      </c>
      <c r="B53" s="95">
        <v>2</v>
      </c>
      <c r="C53" s="76"/>
      <c r="D53" s="76"/>
      <c r="E53" s="76"/>
    </row>
    <row r="54" spans="1:5" s="10" customFormat="1" ht="15.75" hidden="1">
      <c r="A54" s="80" t="s">
        <v>406</v>
      </c>
      <c r="B54" s="95">
        <v>2</v>
      </c>
      <c r="C54" s="76"/>
      <c r="D54" s="76"/>
      <c r="E54" s="76"/>
    </row>
    <row r="55" spans="1:5" s="10" customFormat="1" ht="15.75" hidden="1">
      <c r="A55" s="80" t="s">
        <v>407</v>
      </c>
      <c r="B55" s="95">
        <v>2</v>
      </c>
      <c r="C55" s="76"/>
      <c r="D55" s="76"/>
      <c r="E55" s="76"/>
    </row>
    <row r="56" spans="1:5" s="10" customFormat="1" ht="15.75" hidden="1">
      <c r="A56" s="80" t="s">
        <v>441</v>
      </c>
      <c r="B56" s="95">
        <v>2</v>
      </c>
      <c r="C56" s="76"/>
      <c r="D56" s="76"/>
      <c r="E56" s="76"/>
    </row>
    <row r="57" spans="1:5" s="10" customFormat="1" ht="15.75" hidden="1">
      <c r="A57" s="80" t="s">
        <v>408</v>
      </c>
      <c r="B57" s="95">
        <v>2</v>
      </c>
      <c r="C57" s="76"/>
      <c r="D57" s="76"/>
      <c r="E57" s="76"/>
    </row>
    <row r="58" spans="1:5" s="10" customFormat="1" ht="15.75" hidden="1">
      <c r="A58" s="80" t="s">
        <v>409</v>
      </c>
      <c r="B58" s="95">
        <v>2</v>
      </c>
      <c r="C58" s="76"/>
      <c r="D58" s="76"/>
      <c r="E58" s="76"/>
    </row>
    <row r="59" spans="1:5" s="10" customFormat="1" ht="15.75">
      <c r="A59" s="103" t="s">
        <v>162</v>
      </c>
      <c r="B59" s="95"/>
      <c r="C59" s="76">
        <f>SUM(C30:C32)+SUM(C28:C28)</f>
        <v>490000</v>
      </c>
      <c r="D59" s="76">
        <f>SUM(D30:D32)+SUM(D28:D28)</f>
        <v>504000</v>
      </c>
      <c r="E59" s="76">
        <f>SUM(E30:E32)+SUM(E28:E28)</f>
        <v>504000</v>
      </c>
    </row>
    <row r="60" spans="1:5" s="10" customFormat="1" ht="15.75">
      <c r="A60" s="40" t="s">
        <v>160</v>
      </c>
      <c r="B60" s="95"/>
      <c r="C60" s="77">
        <f>SUM(C61:C63)</f>
        <v>490000</v>
      </c>
      <c r="D60" s="77">
        <f>SUM(D61:D63)</f>
        <v>504000</v>
      </c>
      <c r="E60" s="77">
        <f>SUM(E61:E63)</f>
        <v>504000</v>
      </c>
    </row>
    <row r="61" spans="1:5" s="10" customFormat="1" ht="15.75">
      <c r="A61" s="80" t="s">
        <v>378</v>
      </c>
      <c r="B61" s="93">
        <v>1</v>
      </c>
      <c r="C61" s="76">
        <f>SUMIF($B$19:$B$60,"1",C$19:C$60)</f>
        <v>0</v>
      </c>
      <c r="D61" s="76">
        <f>SUMIF($B$19:$B$60,"1",D$19:D$60)</f>
        <v>0</v>
      </c>
      <c r="E61" s="76">
        <f>SUMIF($B$19:$B$60,"1",E$19:E$60)</f>
        <v>0</v>
      </c>
    </row>
    <row r="62" spans="1:5" s="10" customFormat="1" ht="15.75">
      <c r="A62" s="80" t="s">
        <v>220</v>
      </c>
      <c r="B62" s="93">
        <v>2</v>
      </c>
      <c r="C62" s="76">
        <f>SUMIF($B$19:$B$60,"2",C$19:C$60)</f>
        <v>490000</v>
      </c>
      <c r="D62" s="76">
        <f>SUMIF($B$19:$B$60,"2",D$19:D$60)</f>
        <v>504000</v>
      </c>
      <c r="E62" s="76">
        <f>SUMIF($B$19:$B$60,"2",E$19:E$60)</f>
        <v>504000</v>
      </c>
    </row>
    <row r="63" spans="1:5" s="10" customFormat="1" ht="15.75">
      <c r="A63" s="80" t="s">
        <v>112</v>
      </c>
      <c r="B63" s="93">
        <v>3</v>
      </c>
      <c r="C63" s="76">
        <f>SUMIF($B$19:$B$60,"3",C$19:C$60)</f>
        <v>0</v>
      </c>
      <c r="D63" s="76">
        <f>SUMIF($B$19:$B$60,"3",D$19:D$60)</f>
        <v>0</v>
      </c>
      <c r="E63" s="76">
        <f>SUMIF($B$19:$B$60,"3",E$19:E$60)</f>
        <v>0</v>
      </c>
    </row>
    <row r="64" spans="1:5" s="10" customFormat="1" ht="15.75">
      <c r="A64" s="63" t="s">
        <v>221</v>
      </c>
      <c r="B64" s="17"/>
      <c r="C64" s="76"/>
      <c r="D64" s="76"/>
      <c r="E64" s="76"/>
    </row>
    <row r="65" spans="1:5" s="10" customFormat="1" ht="15.75" hidden="1">
      <c r="A65" s="60" t="s">
        <v>174</v>
      </c>
      <c r="B65" s="17"/>
      <c r="C65" s="76"/>
      <c r="D65" s="76"/>
      <c r="E65" s="76"/>
    </row>
    <row r="66" spans="1:5" s="10" customFormat="1" ht="31.5">
      <c r="A66" s="60" t="s">
        <v>413</v>
      </c>
      <c r="B66" s="17">
        <v>2</v>
      </c>
      <c r="C66" s="76">
        <v>0</v>
      </c>
      <c r="D66" s="76">
        <v>91839</v>
      </c>
      <c r="E66" s="76">
        <v>91839</v>
      </c>
    </row>
    <row r="67" spans="1:5" s="10" customFormat="1" ht="31.5" hidden="1">
      <c r="A67" s="60" t="s">
        <v>412</v>
      </c>
      <c r="B67" s="17"/>
      <c r="C67" s="76"/>
      <c r="D67" s="76"/>
      <c r="E67" s="76"/>
    </row>
    <row r="68" spans="1:5" s="10" customFormat="1" ht="15.75" hidden="1">
      <c r="A68" s="60" t="s">
        <v>411</v>
      </c>
      <c r="B68" s="17"/>
      <c r="C68" s="76"/>
      <c r="D68" s="76"/>
      <c r="E68" s="76"/>
    </row>
    <row r="69" spans="1:5" s="10" customFormat="1" ht="15.75" hidden="1">
      <c r="A69" s="60"/>
      <c r="B69" s="17"/>
      <c r="C69" s="76"/>
      <c r="D69" s="76"/>
      <c r="E69" s="76"/>
    </row>
    <row r="70" spans="1:5" s="10" customFormat="1" ht="31.5" hidden="1">
      <c r="A70" s="60" t="s">
        <v>172</v>
      </c>
      <c r="B70" s="17"/>
      <c r="C70" s="76"/>
      <c r="D70" s="76"/>
      <c r="E70" s="76"/>
    </row>
    <row r="71" spans="1:5" s="10" customFormat="1" ht="15.75" hidden="1">
      <c r="A71" s="60"/>
      <c r="B71" s="17"/>
      <c r="C71" s="76"/>
      <c r="D71" s="76"/>
      <c r="E71" s="76"/>
    </row>
    <row r="72" spans="1:5" s="10" customFormat="1" ht="31.5" hidden="1">
      <c r="A72" s="60" t="s">
        <v>173</v>
      </c>
      <c r="B72" s="17"/>
      <c r="C72" s="76"/>
      <c r="D72" s="76"/>
      <c r="E72" s="76"/>
    </row>
    <row r="73" spans="1:5" s="10" customFormat="1" ht="15.75" hidden="1">
      <c r="A73" s="60"/>
      <c r="B73" s="17"/>
      <c r="C73" s="76"/>
      <c r="D73" s="76"/>
      <c r="E73" s="76"/>
    </row>
    <row r="74" spans="1:5" s="10" customFormat="1" ht="31.5" hidden="1">
      <c r="A74" s="60" t="s">
        <v>176</v>
      </c>
      <c r="B74" s="17"/>
      <c r="C74" s="76"/>
      <c r="D74" s="76"/>
      <c r="E74" s="76"/>
    </row>
    <row r="75" spans="1:5" s="10" customFormat="1" ht="15.75" hidden="1">
      <c r="A75" s="80" t="s">
        <v>132</v>
      </c>
      <c r="B75" s="95">
        <v>2</v>
      </c>
      <c r="C75" s="76"/>
      <c r="D75" s="76"/>
      <c r="E75" s="76"/>
    </row>
    <row r="76" spans="1:5" s="10" customFormat="1" ht="15.75" hidden="1">
      <c r="A76" s="79" t="s">
        <v>106</v>
      </c>
      <c r="B76" s="17"/>
      <c r="C76" s="76"/>
      <c r="D76" s="76"/>
      <c r="E76" s="76"/>
    </row>
    <row r="77" spans="1:5" s="10" customFormat="1" ht="15.75" hidden="1">
      <c r="A77" s="102" t="s">
        <v>131</v>
      </c>
      <c r="B77" s="17"/>
      <c r="C77" s="76">
        <f>SUM(C75:C76)</f>
        <v>0</v>
      </c>
      <c r="D77" s="76">
        <f>SUM(D75:D76)</f>
        <v>0</v>
      </c>
      <c r="E77" s="76"/>
    </row>
    <row r="78" spans="1:5" s="10" customFormat="1" ht="15.75">
      <c r="A78" s="80" t="s">
        <v>117</v>
      </c>
      <c r="B78" s="17">
        <v>2</v>
      </c>
      <c r="C78" s="76">
        <v>450346</v>
      </c>
      <c r="D78" s="76">
        <v>450346</v>
      </c>
      <c r="E78" s="76">
        <v>450346</v>
      </c>
    </row>
    <row r="79" spans="1:5" s="10" customFormat="1" ht="15.75" hidden="1">
      <c r="A79" s="79" t="s">
        <v>434</v>
      </c>
      <c r="B79" s="95">
        <v>2</v>
      </c>
      <c r="C79" s="76"/>
      <c r="D79" s="76"/>
      <c r="E79" s="76"/>
    </row>
    <row r="80" spans="1:5" s="10" customFormat="1" ht="15.75">
      <c r="A80" s="79" t="s">
        <v>516</v>
      </c>
      <c r="B80" s="95">
        <v>2</v>
      </c>
      <c r="C80" s="76">
        <v>11338</v>
      </c>
      <c r="D80" s="76">
        <v>11338</v>
      </c>
      <c r="E80" s="76">
        <v>11338</v>
      </c>
    </row>
    <row r="81" spans="1:5" s="10" customFormat="1" ht="15.75" hidden="1">
      <c r="A81" s="79" t="s">
        <v>435</v>
      </c>
      <c r="B81" s="95">
        <v>2</v>
      </c>
      <c r="C81" s="76"/>
      <c r="D81" s="76"/>
      <c r="E81" s="76"/>
    </row>
    <row r="82" spans="1:5" s="10" customFormat="1" ht="15.75">
      <c r="A82" s="79" t="s">
        <v>517</v>
      </c>
      <c r="B82" s="95">
        <v>2</v>
      </c>
      <c r="C82" s="76">
        <v>4599</v>
      </c>
      <c r="D82" s="76">
        <v>4599</v>
      </c>
      <c r="E82" s="76">
        <v>4599</v>
      </c>
    </row>
    <row r="83" spans="1:5" s="10" customFormat="1" ht="15.75" hidden="1">
      <c r="A83" s="79" t="s">
        <v>436</v>
      </c>
      <c r="B83" s="95">
        <v>2</v>
      </c>
      <c r="C83" s="76"/>
      <c r="D83" s="76"/>
      <c r="E83" s="76"/>
    </row>
    <row r="84" spans="1:5" s="10" customFormat="1" ht="15.75">
      <c r="A84" s="79" t="s">
        <v>518</v>
      </c>
      <c r="B84" s="95">
        <v>2</v>
      </c>
      <c r="C84" s="76">
        <v>61269</v>
      </c>
      <c r="D84" s="76">
        <v>61269</v>
      </c>
      <c r="E84" s="76">
        <v>61269</v>
      </c>
    </row>
    <row r="85" spans="1:5" s="10" customFormat="1" ht="15.75">
      <c r="A85" s="79" t="s">
        <v>574</v>
      </c>
      <c r="B85" s="17">
        <v>2</v>
      </c>
      <c r="C85" s="76">
        <v>0</v>
      </c>
      <c r="D85" s="76">
        <v>2000</v>
      </c>
      <c r="E85" s="76">
        <v>2000</v>
      </c>
    </row>
    <row r="86" spans="1:5" s="10" customFormat="1" ht="15.75">
      <c r="A86" s="119" t="s">
        <v>513</v>
      </c>
      <c r="B86" s="17">
        <v>2</v>
      </c>
      <c r="C86" s="76">
        <v>14524</v>
      </c>
      <c r="D86" s="76">
        <v>14524</v>
      </c>
      <c r="E86" s="76">
        <v>14524</v>
      </c>
    </row>
    <row r="87" spans="1:5" s="10" customFormat="1" ht="15.75" hidden="1">
      <c r="A87" s="119" t="s">
        <v>515</v>
      </c>
      <c r="B87" s="17">
        <v>2</v>
      </c>
      <c r="C87" s="76"/>
      <c r="D87" s="76"/>
      <c r="E87" s="76"/>
    </row>
    <row r="88" spans="1:5" s="10" customFormat="1" ht="31.5">
      <c r="A88" s="102" t="s">
        <v>177</v>
      </c>
      <c r="B88" s="17"/>
      <c r="C88" s="76">
        <f>SUM(C78:C86)</f>
        <v>542076</v>
      </c>
      <c r="D88" s="76">
        <f>SUM(D78:D86)</f>
        <v>544076</v>
      </c>
      <c r="E88" s="76">
        <f>SUM(E78:E86)</f>
        <v>544076</v>
      </c>
    </row>
    <row r="89" spans="1:5" s="10" customFormat="1" ht="15.75" hidden="1">
      <c r="A89" s="79" t="s">
        <v>443</v>
      </c>
      <c r="B89" s="95">
        <v>2</v>
      </c>
      <c r="C89" s="76"/>
      <c r="D89" s="76"/>
      <c r="E89" s="76"/>
    </row>
    <row r="90" spans="1:5" s="10" customFormat="1" ht="15.75" hidden="1">
      <c r="A90" s="79" t="s">
        <v>444</v>
      </c>
      <c r="B90" s="95">
        <v>2</v>
      </c>
      <c r="C90" s="76"/>
      <c r="D90" s="76"/>
      <c r="E90" s="76"/>
    </row>
    <row r="91" spans="1:5" s="10" customFormat="1" ht="15.75">
      <c r="A91" s="79" t="s">
        <v>529</v>
      </c>
      <c r="B91" s="95">
        <v>2</v>
      </c>
      <c r="C91" s="76">
        <v>93974</v>
      </c>
      <c r="D91" s="76">
        <v>93974</v>
      </c>
      <c r="E91" s="76">
        <v>93974</v>
      </c>
    </row>
    <row r="92" spans="1:5" s="10" customFormat="1" ht="15.75" hidden="1">
      <c r="A92" s="79" t="s">
        <v>446</v>
      </c>
      <c r="B92" s="95">
        <v>2</v>
      </c>
      <c r="C92" s="76"/>
      <c r="D92" s="76"/>
      <c r="E92" s="76"/>
    </row>
    <row r="93" spans="1:5" s="10" customFormat="1" ht="15.75" hidden="1">
      <c r="A93" s="79" t="s">
        <v>447</v>
      </c>
      <c r="B93" s="95">
        <v>2</v>
      </c>
      <c r="C93" s="76"/>
      <c r="D93" s="76"/>
      <c r="E93" s="76"/>
    </row>
    <row r="94" spans="1:5" s="10" customFormat="1" ht="15.75" hidden="1">
      <c r="A94" s="79" t="s">
        <v>519</v>
      </c>
      <c r="B94" s="95">
        <v>2</v>
      </c>
      <c r="C94" s="76"/>
      <c r="D94" s="76"/>
      <c r="E94" s="76"/>
    </row>
    <row r="95" spans="1:5" s="10" customFormat="1" ht="15.75" hidden="1">
      <c r="A95" s="79" t="s">
        <v>449</v>
      </c>
      <c r="B95" s="17">
        <v>2</v>
      </c>
      <c r="C95" s="76"/>
      <c r="D95" s="76"/>
      <c r="E95" s="76"/>
    </row>
    <row r="96" spans="1:5" s="10" customFormat="1" ht="15.75" hidden="1">
      <c r="A96" s="79" t="s">
        <v>450</v>
      </c>
      <c r="B96" s="17">
        <v>2</v>
      </c>
      <c r="C96" s="76"/>
      <c r="D96" s="76"/>
      <c r="E96" s="76"/>
    </row>
    <row r="97" spans="1:5" s="10" customFormat="1" ht="15.75" hidden="1">
      <c r="A97" s="79" t="s">
        <v>479</v>
      </c>
      <c r="B97" s="17">
        <v>2</v>
      </c>
      <c r="C97" s="76"/>
      <c r="D97" s="76"/>
      <c r="E97" s="76"/>
    </row>
    <row r="98" spans="1:5" s="10" customFormat="1" ht="15.75" hidden="1">
      <c r="A98" s="79" t="s">
        <v>106</v>
      </c>
      <c r="B98" s="17"/>
      <c r="C98" s="76"/>
      <c r="D98" s="76"/>
      <c r="E98" s="76"/>
    </row>
    <row r="99" spans="1:5" s="10" customFormat="1" ht="15.75">
      <c r="A99" s="102" t="s">
        <v>178</v>
      </c>
      <c r="B99" s="17"/>
      <c r="C99" s="76">
        <f>SUM(C89:C98)</f>
        <v>93974</v>
      </c>
      <c r="D99" s="76">
        <f>SUM(D89:D98)</f>
        <v>93974</v>
      </c>
      <c r="E99" s="76">
        <f>SUM(E89:E98)</f>
        <v>93974</v>
      </c>
    </row>
    <row r="100" spans="1:5" s="10" customFormat="1" ht="21.75" customHeight="1">
      <c r="A100" s="103" t="s">
        <v>175</v>
      </c>
      <c r="B100" s="17"/>
      <c r="C100" s="76">
        <f>C77+C88+C99</f>
        <v>636050</v>
      </c>
      <c r="D100" s="76">
        <f>D77+D88+D99</f>
        <v>638050</v>
      </c>
      <c r="E100" s="76">
        <f>E77+E88+E99</f>
        <v>638050</v>
      </c>
    </row>
    <row r="101" spans="1:5" s="10" customFormat="1" ht="15.75" hidden="1">
      <c r="A101" s="60"/>
      <c r="B101" s="95"/>
      <c r="C101" s="76"/>
      <c r="D101" s="76"/>
      <c r="E101" s="76"/>
    </row>
    <row r="102" spans="1:5" s="10" customFormat="1" ht="31.5" hidden="1">
      <c r="A102" s="60" t="s">
        <v>179</v>
      </c>
      <c r="B102" s="95"/>
      <c r="C102" s="76"/>
      <c r="D102" s="76"/>
      <c r="E102" s="76"/>
    </row>
    <row r="103" spans="1:5" s="10" customFormat="1" ht="15.75" hidden="1">
      <c r="A103" s="80" t="s">
        <v>432</v>
      </c>
      <c r="B103" s="95">
        <v>2</v>
      </c>
      <c r="C103" s="76"/>
      <c r="D103" s="76"/>
      <c r="E103" s="76"/>
    </row>
    <row r="104" spans="1:5" s="10" customFormat="1" ht="31.5" hidden="1">
      <c r="A104" s="60" t="s">
        <v>180</v>
      </c>
      <c r="B104" s="95"/>
      <c r="C104" s="76">
        <f>SUM(C103)</f>
        <v>0</v>
      </c>
      <c r="D104" s="76">
        <f>SUM(D103)</f>
        <v>0</v>
      </c>
      <c r="E104" s="76">
        <f>SUM(E103)</f>
        <v>0</v>
      </c>
    </row>
    <row r="105" spans="1:5" s="10" customFormat="1" ht="15.75" hidden="1">
      <c r="A105" s="60" t="s">
        <v>181</v>
      </c>
      <c r="B105" s="95"/>
      <c r="C105" s="76"/>
      <c r="D105" s="76"/>
      <c r="E105" s="76"/>
    </row>
    <row r="106" spans="1:5" s="10" customFormat="1" ht="15.75" hidden="1">
      <c r="A106" s="60" t="s">
        <v>182</v>
      </c>
      <c r="B106" s="95"/>
      <c r="C106" s="76"/>
      <c r="D106" s="76"/>
      <c r="E106" s="76"/>
    </row>
    <row r="107" spans="1:5" s="10" customFormat="1" ht="15.75" hidden="1">
      <c r="A107" s="113" t="s">
        <v>433</v>
      </c>
      <c r="B107" s="95">
        <v>2</v>
      </c>
      <c r="C107" s="76"/>
      <c r="D107" s="76"/>
      <c r="E107" s="76"/>
    </row>
    <row r="108" spans="1:5" s="10" customFormat="1" ht="15.75" hidden="1">
      <c r="A108" s="113" t="s">
        <v>451</v>
      </c>
      <c r="B108" s="95">
        <v>2</v>
      </c>
      <c r="C108" s="76"/>
      <c r="D108" s="76"/>
      <c r="E108" s="76"/>
    </row>
    <row r="109" spans="1:5" s="10" customFormat="1" ht="15.75" hidden="1">
      <c r="A109" s="113"/>
      <c r="B109" s="95">
        <v>2</v>
      </c>
      <c r="C109" s="76"/>
      <c r="D109" s="76"/>
      <c r="E109" s="76"/>
    </row>
    <row r="110" spans="1:5" s="10" customFormat="1" ht="15.75" hidden="1">
      <c r="A110" s="113" t="s">
        <v>452</v>
      </c>
      <c r="B110" s="95">
        <v>2</v>
      </c>
      <c r="C110" s="76"/>
      <c r="D110" s="76"/>
      <c r="E110" s="76"/>
    </row>
    <row r="111" spans="1:5" s="10" customFormat="1" ht="15.75" hidden="1">
      <c r="A111" s="104" t="s">
        <v>183</v>
      </c>
      <c r="B111" s="95"/>
      <c r="C111" s="76">
        <f>SUM(C107:C110)</f>
        <v>0</v>
      </c>
      <c r="D111" s="76">
        <f>SUM(D107:D110)</f>
        <v>0</v>
      </c>
      <c r="E111" s="76">
        <f>SUM(E107:E110)</f>
        <v>0</v>
      </c>
    </row>
    <row r="112" spans="1:5" s="10" customFormat="1" ht="15.75" hidden="1">
      <c r="A112" s="80" t="s">
        <v>130</v>
      </c>
      <c r="B112" s="95">
        <v>2</v>
      </c>
      <c r="C112" s="76"/>
      <c r="D112" s="76"/>
      <c r="E112" s="76"/>
    </row>
    <row r="113" spans="1:5" s="10" customFormat="1" ht="15.75" hidden="1">
      <c r="A113" s="80"/>
      <c r="B113" s="95"/>
      <c r="C113" s="76"/>
      <c r="D113" s="76"/>
      <c r="E113" s="76"/>
    </row>
    <row r="114" spans="1:5" s="10" customFormat="1" ht="15.75" hidden="1">
      <c r="A114" s="104" t="s">
        <v>129</v>
      </c>
      <c r="B114" s="95"/>
      <c r="C114" s="76">
        <f>SUM(C112:C113)</f>
        <v>0</v>
      </c>
      <c r="D114" s="76">
        <f>SUM(D112:D113)</f>
        <v>0</v>
      </c>
      <c r="E114" s="76">
        <f>SUM(E112:E113)</f>
        <v>0</v>
      </c>
    </row>
    <row r="115" spans="1:5" s="10" customFormat="1" ht="15.75" hidden="1">
      <c r="A115" s="80"/>
      <c r="B115" s="95"/>
      <c r="C115" s="76"/>
      <c r="D115" s="76"/>
      <c r="E115" s="76"/>
    </row>
    <row r="116" spans="1:5" s="10" customFormat="1" ht="15.75">
      <c r="A116" s="60" t="s">
        <v>514</v>
      </c>
      <c r="B116" s="95">
        <v>2</v>
      </c>
      <c r="C116" s="76">
        <v>0</v>
      </c>
      <c r="D116" s="76">
        <v>120100</v>
      </c>
      <c r="E116" s="76">
        <v>120100</v>
      </c>
    </row>
    <row r="117" spans="1:5" s="10" customFormat="1" ht="15.75">
      <c r="A117" s="104" t="s">
        <v>184</v>
      </c>
      <c r="B117" s="95"/>
      <c r="C117" s="76">
        <f>SUM(C115:C116)</f>
        <v>0</v>
      </c>
      <c r="D117" s="76">
        <f>SUM(D115:D116)</f>
        <v>120100</v>
      </c>
      <c r="E117" s="76">
        <f>SUM(E115:E116)</f>
        <v>120100</v>
      </c>
    </row>
    <row r="118" spans="1:5" s="10" customFormat="1" ht="15.75" hidden="1">
      <c r="A118" s="64"/>
      <c r="B118" s="95"/>
      <c r="C118" s="76"/>
      <c r="D118" s="76"/>
      <c r="E118" s="76"/>
    </row>
    <row r="119" spans="1:5" s="10" customFormat="1" ht="15.75" hidden="1">
      <c r="A119" s="60"/>
      <c r="B119" s="95"/>
      <c r="C119" s="76"/>
      <c r="D119" s="76"/>
      <c r="E119" s="76"/>
    </row>
    <row r="120" spans="1:5" s="10" customFormat="1" ht="21" customHeight="1">
      <c r="A120" s="103" t="s">
        <v>414</v>
      </c>
      <c r="B120" s="95"/>
      <c r="C120" s="76">
        <f>C111+C114+C117</f>
        <v>0</v>
      </c>
      <c r="D120" s="76">
        <f>D111+D114+D117</f>
        <v>120100</v>
      </c>
      <c r="E120" s="76">
        <f>E111+E114+E117</f>
        <v>120100</v>
      </c>
    </row>
    <row r="121" spans="1:5" s="10" customFormat="1" ht="15.75">
      <c r="A121" s="80" t="s">
        <v>203</v>
      </c>
      <c r="B121" s="95">
        <v>2</v>
      </c>
      <c r="C121" s="76">
        <v>55000</v>
      </c>
      <c r="D121" s="76">
        <v>146095</v>
      </c>
      <c r="E121" s="76">
        <v>0</v>
      </c>
    </row>
    <row r="122" spans="1:5" s="10" customFormat="1" ht="15.75" hidden="1">
      <c r="A122" s="80" t="s">
        <v>204</v>
      </c>
      <c r="B122" s="95">
        <v>2</v>
      </c>
      <c r="C122" s="76"/>
      <c r="D122" s="76"/>
      <c r="E122" s="76"/>
    </row>
    <row r="123" spans="1:5" s="10" customFormat="1" ht="15.75">
      <c r="A123" s="60" t="s">
        <v>415</v>
      </c>
      <c r="B123" s="95"/>
      <c r="C123" s="76">
        <f>SUM(C121:C122)</f>
        <v>55000</v>
      </c>
      <c r="D123" s="76">
        <f>SUM(D121:D122)</f>
        <v>146095</v>
      </c>
      <c r="E123" s="76">
        <f>SUM(E121:E122)</f>
        <v>0</v>
      </c>
    </row>
    <row r="124" spans="1:5" s="10" customFormat="1" ht="15.75">
      <c r="A124" s="62" t="s">
        <v>221</v>
      </c>
      <c r="B124" s="95"/>
      <c r="C124" s="77">
        <f>SUM(C125:C125:C127)</f>
        <v>691050</v>
      </c>
      <c r="D124" s="77">
        <f>SUM(D125:D125:D127)</f>
        <v>996084</v>
      </c>
      <c r="E124" s="77">
        <f>SUM(E125:E125:E127)</f>
        <v>849989</v>
      </c>
    </row>
    <row r="125" spans="1:5" s="10" customFormat="1" ht="15.75">
      <c r="A125" s="80" t="s">
        <v>378</v>
      </c>
      <c r="B125" s="93">
        <v>1</v>
      </c>
      <c r="C125" s="76">
        <f>SUMIF($B$64:$B$124,"1",C$64:C$124)</f>
        <v>0</v>
      </c>
      <c r="D125" s="76">
        <f>SUMIF($B$64:$B$124,"1",D$64:D$124)</f>
        <v>0</v>
      </c>
      <c r="E125" s="76">
        <f>SUMIF($B$64:$B$124,"1",E$64:E$124)</f>
        <v>0</v>
      </c>
    </row>
    <row r="126" spans="1:5" s="10" customFormat="1" ht="15.75">
      <c r="A126" s="80" t="s">
        <v>220</v>
      </c>
      <c r="B126" s="93">
        <v>2</v>
      </c>
      <c r="C126" s="76">
        <f>SUMIF($B$64:$B$124,"2",C$64:C$124)</f>
        <v>691050</v>
      </c>
      <c r="D126" s="76">
        <f>SUMIF($B$64:$B$124,"2",D$64:D$124)</f>
        <v>996084</v>
      </c>
      <c r="E126" s="76">
        <f>SUMIF($B$64:$B$124,"2",E$64:E$124)</f>
        <v>849989</v>
      </c>
    </row>
    <row r="127" spans="1:5" s="10" customFormat="1" ht="15.75">
      <c r="A127" s="80" t="s">
        <v>112</v>
      </c>
      <c r="B127" s="93">
        <v>3</v>
      </c>
      <c r="C127" s="76">
        <f>SUMIF($B$64:$B$124,"3",C$64:C$124)</f>
        <v>0</v>
      </c>
      <c r="D127" s="76">
        <f>SUMIF($B$64:$B$124,"3",D$64:D$124)</f>
        <v>0</v>
      </c>
      <c r="E127" s="76">
        <f>SUMIF($B$64:$B$124,"3",E$64:E$124)</f>
        <v>0</v>
      </c>
    </row>
    <row r="128" spans="1:5" ht="15.75">
      <c r="A128" s="64" t="s">
        <v>84</v>
      </c>
      <c r="B128" s="95"/>
      <c r="C128" s="76"/>
      <c r="D128" s="76"/>
      <c r="E128" s="76"/>
    </row>
    <row r="129" spans="1:5" ht="15.75">
      <c r="A129" s="40" t="s">
        <v>222</v>
      </c>
      <c r="B129" s="95"/>
      <c r="C129" s="77">
        <f>SUM(C130:C132)</f>
        <v>3965460</v>
      </c>
      <c r="D129" s="77">
        <f>SUM(D130:D132)</f>
        <v>4002460</v>
      </c>
      <c r="E129" s="77">
        <f>SUM(E130:E132)</f>
        <v>251500</v>
      </c>
    </row>
    <row r="130" spans="1:5" ht="15.75">
      <c r="A130" s="80" t="s">
        <v>378</v>
      </c>
      <c r="B130" s="93">
        <v>1</v>
      </c>
      <c r="C130" s="76">
        <f>Felh!J27</f>
        <v>0</v>
      </c>
      <c r="D130" s="76">
        <f>Felh!K27</f>
        <v>0</v>
      </c>
      <c r="E130" s="76">
        <f>Felh!L27</f>
        <v>0</v>
      </c>
    </row>
    <row r="131" spans="1:5" ht="15.75">
      <c r="A131" s="80" t="s">
        <v>220</v>
      </c>
      <c r="B131" s="93">
        <v>2</v>
      </c>
      <c r="C131" s="76">
        <f>Felh!J28</f>
        <v>3965460</v>
      </c>
      <c r="D131" s="76">
        <f>Felh!K28</f>
        <v>4002460</v>
      </c>
      <c r="E131" s="76">
        <f>Felh!L28</f>
        <v>251500</v>
      </c>
    </row>
    <row r="132" spans="1:5" ht="15.75">
      <c r="A132" s="80" t="s">
        <v>112</v>
      </c>
      <c r="B132" s="93">
        <v>3</v>
      </c>
      <c r="C132" s="76">
        <f>Felh!J29</f>
        <v>0</v>
      </c>
      <c r="D132" s="76">
        <f>Felh!K29</f>
        <v>0</v>
      </c>
      <c r="E132" s="76">
        <f>Felh!L29</f>
        <v>0</v>
      </c>
    </row>
    <row r="133" spans="1:5" ht="15.75">
      <c r="A133" s="40" t="s">
        <v>223</v>
      </c>
      <c r="B133" s="95"/>
      <c r="C133" s="77">
        <f>SUM(C134:C136)</f>
        <v>29102944</v>
      </c>
      <c r="D133" s="77">
        <f>SUM(D134:D136)</f>
        <v>29102944</v>
      </c>
      <c r="E133" s="77">
        <f>SUM(E134:E136)</f>
        <v>25258458</v>
      </c>
    </row>
    <row r="134" spans="1:5" ht="15.75">
      <c r="A134" s="80" t="s">
        <v>378</v>
      </c>
      <c r="B134" s="93">
        <v>1</v>
      </c>
      <c r="C134" s="76">
        <f>Felh!J47</f>
        <v>0</v>
      </c>
      <c r="D134" s="76">
        <f>Felh!K47</f>
        <v>0</v>
      </c>
      <c r="E134" s="76">
        <f>Felh!L47</f>
        <v>0</v>
      </c>
    </row>
    <row r="135" spans="1:5" ht="15.75">
      <c r="A135" s="80" t="s">
        <v>220</v>
      </c>
      <c r="B135" s="93">
        <v>2</v>
      </c>
      <c r="C135" s="76">
        <f>Felh!J48</f>
        <v>29102944</v>
      </c>
      <c r="D135" s="76">
        <f>Felh!K48</f>
        <v>29102944</v>
      </c>
      <c r="E135" s="76">
        <f>Felh!L48</f>
        <v>25258458</v>
      </c>
    </row>
    <row r="136" spans="1:5" ht="15" customHeight="1">
      <c r="A136" s="80" t="s">
        <v>112</v>
      </c>
      <c r="B136" s="93">
        <v>3</v>
      </c>
      <c r="C136" s="76">
        <f>Felh!J49</f>
        <v>0</v>
      </c>
      <c r="D136" s="76">
        <f>Felh!K49</f>
        <v>0</v>
      </c>
      <c r="E136" s="76">
        <f>Felh!L49</f>
        <v>0</v>
      </c>
    </row>
    <row r="137" spans="1:5" ht="15.75">
      <c r="A137" s="40" t="s">
        <v>224</v>
      </c>
      <c r="B137" s="95"/>
      <c r="C137" s="77">
        <f>SUM(C138:C140)</f>
        <v>12632</v>
      </c>
      <c r="D137" s="77">
        <f>SUM(D138:D140)</f>
        <v>42632</v>
      </c>
      <c r="E137" s="77">
        <f>SUM(E138:E140)</f>
        <v>42632</v>
      </c>
    </row>
    <row r="138" spans="1:5" ht="15.75">
      <c r="A138" s="80" t="s">
        <v>378</v>
      </c>
      <c r="B138" s="93">
        <v>1</v>
      </c>
      <c r="C138" s="76">
        <f>Felh!J69</f>
        <v>0</v>
      </c>
      <c r="D138" s="76">
        <f>Felh!K69</f>
        <v>0</v>
      </c>
      <c r="E138" s="76">
        <f>Felh!L69</f>
        <v>0</v>
      </c>
    </row>
    <row r="139" spans="1:5" ht="15.75">
      <c r="A139" s="80" t="s">
        <v>220</v>
      </c>
      <c r="B139" s="93">
        <v>2</v>
      </c>
      <c r="C139" s="76">
        <f>Felh!J70</f>
        <v>12632</v>
      </c>
      <c r="D139" s="76">
        <f>Felh!K70</f>
        <v>42632</v>
      </c>
      <c r="E139" s="76">
        <f>Felh!L70</f>
        <v>42632</v>
      </c>
    </row>
    <row r="140" spans="1:5" ht="15.75">
      <c r="A140" s="80" t="s">
        <v>112</v>
      </c>
      <c r="B140" s="93">
        <v>3</v>
      </c>
      <c r="C140" s="76">
        <f>Felh!J71</f>
        <v>0</v>
      </c>
      <c r="D140" s="76">
        <f>Felh!K71</f>
        <v>0</v>
      </c>
      <c r="E140" s="76">
        <f>Felh!L71</f>
        <v>0</v>
      </c>
    </row>
    <row r="141" spans="1:5" ht="16.5">
      <c r="A141" s="66" t="s">
        <v>225</v>
      </c>
      <c r="B141" s="96"/>
      <c r="C141" s="76"/>
      <c r="D141" s="76"/>
      <c r="E141" s="76"/>
    </row>
    <row r="142" spans="1:5" ht="15.75" hidden="1">
      <c r="A142" s="64" t="s">
        <v>114</v>
      </c>
      <c r="B142" s="95"/>
      <c r="C142" s="15"/>
      <c r="D142" s="15"/>
      <c r="E142" s="15"/>
    </row>
    <row r="143" spans="1:5" ht="15.75" hidden="1">
      <c r="A143" s="60" t="s">
        <v>210</v>
      </c>
      <c r="B143" s="95"/>
      <c r="C143" s="15"/>
      <c r="D143" s="15"/>
      <c r="E143" s="15"/>
    </row>
    <row r="144" spans="1:5" ht="31.5" hidden="1">
      <c r="A144" s="80" t="s">
        <v>416</v>
      </c>
      <c r="B144" s="95"/>
      <c r="C144" s="15"/>
      <c r="D144" s="15"/>
      <c r="E144" s="15"/>
    </row>
    <row r="145" spans="1:5" ht="31.5" hidden="1">
      <c r="A145" s="80" t="s">
        <v>212</v>
      </c>
      <c r="B145" s="95"/>
      <c r="C145" s="15"/>
      <c r="D145" s="15"/>
      <c r="E145" s="15"/>
    </row>
    <row r="146" spans="1:5" ht="31.5" hidden="1">
      <c r="A146" s="80" t="s">
        <v>417</v>
      </c>
      <c r="B146" s="95"/>
      <c r="C146" s="15"/>
      <c r="D146" s="15"/>
      <c r="E146" s="15"/>
    </row>
    <row r="147" spans="1:5" ht="31.5">
      <c r="A147" s="80" t="s">
        <v>213</v>
      </c>
      <c r="B147" s="95">
        <v>2</v>
      </c>
      <c r="C147" s="15">
        <v>450628</v>
      </c>
      <c r="D147" s="15">
        <v>894397</v>
      </c>
      <c r="E147" s="15">
        <v>450628</v>
      </c>
    </row>
    <row r="148" spans="1:5" ht="15.75" hidden="1">
      <c r="A148" s="80" t="s">
        <v>214</v>
      </c>
      <c r="B148" s="95"/>
      <c r="C148" s="15"/>
      <c r="D148" s="15"/>
      <c r="E148" s="15"/>
    </row>
    <row r="149" spans="1:5" ht="31.5" hidden="1">
      <c r="A149" s="80" t="s">
        <v>430</v>
      </c>
      <c r="B149" s="95"/>
      <c r="C149" s="15"/>
      <c r="D149" s="15"/>
      <c r="E149" s="15"/>
    </row>
    <row r="150" spans="1:5" ht="15.75" hidden="1">
      <c r="A150" s="80" t="s">
        <v>218</v>
      </c>
      <c r="B150" s="95"/>
      <c r="C150" s="15"/>
      <c r="D150" s="15"/>
      <c r="E150" s="15"/>
    </row>
    <row r="151" spans="1:5" ht="15.75" hidden="1">
      <c r="A151" s="60" t="s">
        <v>219</v>
      </c>
      <c r="B151" s="95"/>
      <c r="C151" s="15"/>
      <c r="D151" s="15"/>
      <c r="E151" s="15"/>
    </row>
    <row r="152" spans="1:5" ht="15.75" hidden="1">
      <c r="A152" s="60" t="s">
        <v>211</v>
      </c>
      <c r="B152" s="95"/>
      <c r="C152" s="15"/>
      <c r="D152" s="15"/>
      <c r="E152" s="15"/>
    </row>
    <row r="153" spans="1:5" ht="15.75">
      <c r="A153" s="40" t="s">
        <v>114</v>
      </c>
      <c r="B153" s="95"/>
      <c r="C153" s="77">
        <f>SUM(C154:C156)</f>
        <v>450628</v>
      </c>
      <c r="D153" s="77">
        <f>SUM(D154:D156)</f>
        <v>894397</v>
      </c>
      <c r="E153" s="77">
        <f>SUM(E154:E156)</f>
        <v>450628</v>
      </c>
    </row>
    <row r="154" spans="1:5" ht="15.75">
      <c r="A154" s="80" t="s">
        <v>378</v>
      </c>
      <c r="B154" s="93">
        <v>1</v>
      </c>
      <c r="C154" s="76">
        <f>SUMIF($B$142:$B$153,"1",C$142:C$153)</f>
        <v>0</v>
      </c>
      <c r="D154" s="76">
        <f>SUMIF($B$142:$B$153,"1",D$142:D$153)</f>
        <v>0</v>
      </c>
      <c r="E154" s="76">
        <f>SUMIF($B$142:$B$153,"1",E$142:E$153)</f>
        <v>0</v>
      </c>
    </row>
    <row r="155" spans="1:5" ht="15.75">
      <c r="A155" s="80" t="s">
        <v>220</v>
      </c>
      <c r="B155" s="93">
        <v>2</v>
      </c>
      <c r="C155" s="76">
        <f>SUMIF($B$142:$B$153,"2",C$142:C$153)</f>
        <v>450628</v>
      </c>
      <c r="D155" s="76">
        <f>SUMIF($B$142:$B$153,"2",D$142:D$153)</f>
        <v>894397</v>
      </c>
      <c r="E155" s="76">
        <f>SUMIF($B$142:$B$153,"2",E$142:E$153)</f>
        <v>450628</v>
      </c>
    </row>
    <row r="156" spans="1:5" ht="15.75">
      <c r="A156" s="80" t="s">
        <v>112</v>
      </c>
      <c r="B156" s="93">
        <v>3</v>
      </c>
      <c r="C156" s="76">
        <f>SUMIF($B$142:$B$153,"3",C$142:C$153)</f>
        <v>0</v>
      </c>
      <c r="D156" s="76">
        <f>SUMIF($B$142:$B$153,"3",D$142:D$153)</f>
        <v>0</v>
      </c>
      <c r="E156" s="76">
        <f>SUMIF($B$142:$B$153,"3",E$142:E$153)</f>
        <v>0</v>
      </c>
    </row>
    <row r="157" spans="1:5" ht="15.75" hidden="1">
      <c r="A157" s="64" t="s">
        <v>115</v>
      </c>
      <c r="B157" s="95"/>
      <c r="C157" s="15"/>
      <c r="D157" s="15"/>
      <c r="E157" s="15"/>
    </row>
    <row r="158" spans="1:5" ht="15.75" hidden="1">
      <c r="A158" s="60" t="s">
        <v>210</v>
      </c>
      <c r="B158" s="95"/>
      <c r="C158" s="15"/>
      <c r="D158" s="15"/>
      <c r="E158" s="15"/>
    </row>
    <row r="159" spans="1:5" ht="31.5" hidden="1">
      <c r="A159" s="80" t="s">
        <v>416</v>
      </c>
      <c r="B159" s="95">
        <v>2</v>
      </c>
      <c r="C159" s="15"/>
      <c r="D159" s="15"/>
      <c r="E159" s="15"/>
    </row>
    <row r="160" spans="1:5" ht="31.5" hidden="1">
      <c r="A160" s="80" t="s">
        <v>212</v>
      </c>
      <c r="B160" s="95"/>
      <c r="C160" s="15"/>
      <c r="D160" s="15"/>
      <c r="E160" s="15"/>
    </row>
    <row r="161" spans="1:5" ht="31.5" hidden="1">
      <c r="A161" s="80" t="s">
        <v>417</v>
      </c>
      <c r="B161" s="95">
        <v>2</v>
      </c>
      <c r="C161" s="15"/>
      <c r="D161" s="15"/>
      <c r="E161" s="15"/>
    </row>
    <row r="162" spans="1:5" ht="15.75" hidden="1">
      <c r="A162" s="80" t="s">
        <v>213</v>
      </c>
      <c r="B162" s="95"/>
      <c r="C162" s="15"/>
      <c r="D162" s="15"/>
      <c r="E162" s="15"/>
    </row>
    <row r="163" spans="1:5" ht="15.75" hidden="1">
      <c r="A163" s="80" t="s">
        <v>214</v>
      </c>
      <c r="B163" s="95"/>
      <c r="C163" s="15"/>
      <c r="D163" s="15"/>
      <c r="E163" s="15"/>
    </row>
    <row r="164" spans="1:5" ht="31.5" hidden="1">
      <c r="A164" s="80" t="s">
        <v>430</v>
      </c>
      <c r="B164" s="95"/>
      <c r="C164" s="15"/>
      <c r="D164" s="15"/>
      <c r="E164" s="15"/>
    </row>
    <row r="165" spans="1:5" ht="15.75" hidden="1">
      <c r="A165" s="80" t="s">
        <v>218</v>
      </c>
      <c r="B165" s="95"/>
      <c r="C165" s="15"/>
      <c r="D165" s="15"/>
      <c r="E165" s="15"/>
    </row>
    <row r="166" spans="1:5" ht="15.75" hidden="1">
      <c r="A166" s="60" t="s">
        <v>219</v>
      </c>
      <c r="B166" s="95"/>
      <c r="C166" s="15"/>
      <c r="D166" s="15"/>
      <c r="E166" s="15"/>
    </row>
    <row r="167" spans="1:5" ht="15.75" hidden="1">
      <c r="A167" s="60" t="s">
        <v>211</v>
      </c>
      <c r="B167" s="95"/>
      <c r="C167" s="15"/>
      <c r="D167" s="15"/>
      <c r="E167" s="15"/>
    </row>
    <row r="168" spans="1:5" ht="15.75" hidden="1">
      <c r="A168" s="40" t="s">
        <v>226</v>
      </c>
      <c r="B168" s="95"/>
      <c r="C168" s="77">
        <f>SUM(C169:C171)</f>
        <v>0</v>
      </c>
      <c r="D168" s="77">
        <f>SUM(D169:D171)</f>
        <v>0</v>
      </c>
      <c r="E168" s="77">
        <f>SUM(E169:E171)</f>
        <v>0</v>
      </c>
    </row>
    <row r="169" spans="1:5" ht="15.75" hidden="1">
      <c r="A169" s="80" t="s">
        <v>378</v>
      </c>
      <c r="B169" s="93">
        <v>1</v>
      </c>
      <c r="C169" s="76">
        <f>SUMIF($B$157:$B$168,"1",C$157:C$168)</f>
        <v>0</v>
      </c>
      <c r="D169" s="76">
        <f>SUMIF($B$157:$B$168,"1",D$157:D$168)</f>
        <v>0</v>
      </c>
      <c r="E169" s="76">
        <f>SUMIF($B$157:$B$168,"1",E$157:E$168)</f>
        <v>0</v>
      </c>
    </row>
    <row r="170" spans="1:5" ht="15.75" hidden="1">
      <c r="A170" s="80" t="s">
        <v>220</v>
      </c>
      <c r="B170" s="93">
        <v>2</v>
      </c>
      <c r="C170" s="76">
        <f>SUMIF($B$157:$B$168,"2",C$157:C$168)</f>
        <v>0</v>
      </c>
      <c r="D170" s="76">
        <f>SUMIF($B$157:$B$168,"2",D$157:D$168)</f>
        <v>0</v>
      </c>
      <c r="E170" s="76">
        <f>SUMIF($B$157:$B$168,"2",E$157:E$168)</f>
        <v>0</v>
      </c>
    </row>
    <row r="171" spans="1:5" ht="15.75" hidden="1">
      <c r="A171" s="80" t="s">
        <v>112</v>
      </c>
      <c r="B171" s="93">
        <v>3</v>
      </c>
      <c r="C171" s="76">
        <f>SUMIF($B$157:$B$168,"3",C$157:C$168)</f>
        <v>0</v>
      </c>
      <c r="D171" s="76">
        <f>SUMIF($B$157:$B$168,"3",D$157:D$168)</f>
        <v>0</v>
      </c>
      <c r="E171" s="76">
        <f>SUMIF($B$157:$B$168,"3",E$157:E$168)</f>
        <v>0</v>
      </c>
    </row>
    <row r="172" spans="1:5" ht="16.5">
      <c r="A172" s="65" t="s">
        <v>116</v>
      </c>
      <c r="B172" s="96"/>
      <c r="C172" s="18">
        <f>C7+C11+C15+C60+C124+C129+C133+C137+C153+C168</f>
        <v>49571364</v>
      </c>
      <c r="D172" s="18">
        <f>D7+D11+D15+D60+D124+D129+D133+D137+D153+D168</f>
        <v>51315807</v>
      </c>
      <c r="E172" s="18">
        <f>E7+E11+E15+E60+E124+E129+E133+E137+E153+E168</f>
        <v>38585308</v>
      </c>
    </row>
    <row r="367" ht="15.75"/>
    <row r="368" ht="15.75"/>
    <row r="369" ht="15.75"/>
    <row r="370" ht="15.75"/>
    <row r="371" ht="15.75"/>
    <row r="372" ht="15.75"/>
    <row r="373" ht="15.75"/>
    <row r="379" ht="15.75"/>
    <row r="380" ht="15.75"/>
    <row r="381" ht="15.75"/>
  </sheetData>
  <sheetProtection/>
  <mergeCells count="2">
    <mergeCell ref="A1:E1"/>
    <mergeCell ref="A2:E2"/>
  </mergeCells>
  <printOptions/>
  <pageMargins left="0.5118110236220472" right="0.5118110236220472" top="0.51" bottom="0.57" header="0.31496062992125984" footer="0.31496062992125984"/>
  <pageSetup fitToHeight="3" fitToWidth="1" horizontalDpi="600" verticalDpi="600" orientation="portrait" paperSize="9" scale="91" r:id="rId3"/>
  <headerFooter>
    <oddFooter>&amp;C&amp;P. oldal, összesen: &amp;N</oddFooter>
  </headerFooter>
  <rowBreaks count="1" manualBreakCount="1">
    <brk id="12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L73"/>
  <sheetViews>
    <sheetView zoomScalePageLayoutView="0" workbookViewId="0" topLeftCell="A1">
      <selection activeCell="A73" sqref="A73"/>
    </sheetView>
  </sheetViews>
  <sheetFormatPr defaultColWidth="9.140625" defaultRowHeight="15"/>
  <cols>
    <col min="1" max="1" width="5.7109375" style="2" customWidth="1"/>
    <col min="2" max="2" width="35.421875" style="2" customWidth="1"/>
    <col min="3" max="3" width="5.7109375" style="2" customWidth="1"/>
    <col min="4" max="12" width="12.140625" style="2" customWidth="1"/>
    <col min="13" max="16384" width="9.140625" style="2" customWidth="1"/>
  </cols>
  <sheetData>
    <row r="1" spans="1:12" ht="15.75">
      <c r="A1" s="239" t="s">
        <v>530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</row>
    <row r="2" spans="1:12" ht="15.75">
      <c r="A2" s="239" t="s">
        <v>453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</row>
    <row r="3" ht="15.75"/>
    <row r="4" spans="1:12" s="19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47</v>
      </c>
      <c r="H4" s="1" t="s">
        <v>48</v>
      </c>
      <c r="I4" s="1" t="s">
        <v>49</v>
      </c>
      <c r="J4" s="1" t="s">
        <v>93</v>
      </c>
      <c r="K4" s="1" t="s">
        <v>94</v>
      </c>
      <c r="L4" s="1" t="s">
        <v>50</v>
      </c>
    </row>
    <row r="5" spans="1:12" s="3" customFormat="1" ht="15.75">
      <c r="A5" s="1">
        <v>1</v>
      </c>
      <c r="B5" s="240" t="s">
        <v>9</v>
      </c>
      <c r="C5" s="240" t="s">
        <v>128</v>
      </c>
      <c r="D5" s="241" t="s">
        <v>14</v>
      </c>
      <c r="E5" s="242"/>
      <c r="F5" s="243"/>
      <c r="G5" s="241" t="s">
        <v>15</v>
      </c>
      <c r="H5" s="242"/>
      <c r="I5" s="243"/>
      <c r="J5" s="244" t="s">
        <v>16</v>
      </c>
      <c r="K5" s="244"/>
      <c r="L5" s="244"/>
    </row>
    <row r="6" spans="1:12" s="3" customFormat="1" ht="31.5">
      <c r="A6" s="1">
        <v>2</v>
      </c>
      <c r="B6" s="240"/>
      <c r="C6" s="240"/>
      <c r="D6" s="38" t="s">
        <v>4</v>
      </c>
      <c r="E6" s="38" t="s">
        <v>567</v>
      </c>
      <c r="F6" s="38" t="s">
        <v>568</v>
      </c>
      <c r="G6" s="38" t="s">
        <v>4</v>
      </c>
      <c r="H6" s="38" t="s">
        <v>567</v>
      </c>
      <c r="I6" s="38" t="s">
        <v>568</v>
      </c>
      <c r="J6" s="38" t="s">
        <v>4</v>
      </c>
      <c r="K6" s="38" t="s">
        <v>567</v>
      </c>
      <c r="L6" s="38" t="s">
        <v>568</v>
      </c>
    </row>
    <row r="7" spans="1:12" s="3" customFormat="1" ht="15.75">
      <c r="A7" s="1">
        <v>3</v>
      </c>
      <c r="B7" s="97" t="s">
        <v>98</v>
      </c>
      <c r="C7" s="92"/>
      <c r="D7" s="14"/>
      <c r="E7" s="14"/>
      <c r="F7" s="14"/>
      <c r="G7" s="14"/>
      <c r="H7" s="14"/>
      <c r="I7" s="14"/>
      <c r="J7" s="14"/>
      <c r="K7" s="14"/>
      <c r="L7" s="14"/>
    </row>
    <row r="8" spans="1:12" s="3" customFormat="1" ht="15.75" hidden="1">
      <c r="A8" s="1"/>
      <c r="B8" s="7"/>
      <c r="C8" s="92"/>
      <c r="D8" s="5"/>
      <c r="E8" s="5"/>
      <c r="F8" s="5"/>
      <c r="G8" s="5"/>
      <c r="H8" s="5"/>
      <c r="I8" s="5"/>
      <c r="J8" s="5">
        <f>D8+G8</f>
        <v>0</v>
      </c>
      <c r="K8" s="5">
        <f>E8+H8</f>
        <v>0</v>
      </c>
      <c r="L8" s="5">
        <f>F8+I8</f>
        <v>0</v>
      </c>
    </row>
    <row r="9" spans="1:12" s="3" customFormat="1" ht="31.5" hidden="1">
      <c r="A9" s="1"/>
      <c r="B9" s="7" t="s">
        <v>187</v>
      </c>
      <c r="C9" s="92"/>
      <c r="D9" s="5">
        <f>SUM(D8)</f>
        <v>0</v>
      </c>
      <c r="E9" s="5">
        <f>SUM(E8)</f>
        <v>0</v>
      </c>
      <c r="F9" s="5">
        <f>SUM(F8)</f>
        <v>0</v>
      </c>
      <c r="G9" s="108"/>
      <c r="H9" s="108"/>
      <c r="I9" s="108"/>
      <c r="J9" s="108"/>
      <c r="K9" s="108"/>
      <c r="L9" s="108"/>
    </row>
    <row r="10" spans="1:12" s="3" customFormat="1" ht="15.75" hidden="1">
      <c r="A10" s="1"/>
      <c r="B10" s="112" t="s">
        <v>494</v>
      </c>
      <c r="C10" s="92">
        <v>2</v>
      </c>
      <c r="D10" s="5"/>
      <c r="E10" s="5"/>
      <c r="F10" s="5"/>
      <c r="G10" s="5">
        <v>0</v>
      </c>
      <c r="H10" s="5">
        <v>0</v>
      </c>
      <c r="I10" s="5">
        <v>0</v>
      </c>
      <c r="J10" s="5">
        <f aca="true" t="shared" si="0" ref="J10:L13">D10+G10</f>
        <v>0</v>
      </c>
      <c r="K10" s="5">
        <f t="shared" si="0"/>
        <v>0</v>
      </c>
      <c r="L10" s="5">
        <f t="shared" si="0"/>
        <v>0</v>
      </c>
    </row>
    <row r="11" spans="1:12" s="3" customFormat="1" ht="31.5">
      <c r="A11" s="1">
        <v>4</v>
      </c>
      <c r="B11" s="7" t="s">
        <v>520</v>
      </c>
      <c r="C11" s="92">
        <v>2</v>
      </c>
      <c r="D11" s="5">
        <v>3122410</v>
      </c>
      <c r="E11" s="5">
        <v>2946740</v>
      </c>
      <c r="F11" s="5">
        <v>0</v>
      </c>
      <c r="G11" s="5">
        <v>843050</v>
      </c>
      <c r="H11" s="5">
        <v>803720</v>
      </c>
      <c r="I11" s="5">
        <v>0</v>
      </c>
      <c r="J11" s="5">
        <f t="shared" si="0"/>
        <v>3965460</v>
      </c>
      <c r="K11" s="5">
        <f t="shared" si="0"/>
        <v>3750460</v>
      </c>
      <c r="L11" s="5">
        <f t="shared" si="0"/>
        <v>0</v>
      </c>
    </row>
    <row r="12" spans="1:12" s="3" customFormat="1" ht="15.75">
      <c r="A12" s="1">
        <v>5</v>
      </c>
      <c r="B12" s="112" t="s">
        <v>551</v>
      </c>
      <c r="C12" s="92">
        <v>2</v>
      </c>
      <c r="D12" s="5">
        <v>0</v>
      </c>
      <c r="E12" s="5">
        <v>185000</v>
      </c>
      <c r="F12" s="5">
        <v>185000</v>
      </c>
      <c r="G12" s="5">
        <v>0</v>
      </c>
      <c r="H12" s="5">
        <v>0</v>
      </c>
      <c r="I12" s="5">
        <v>0</v>
      </c>
      <c r="J12" s="5">
        <f t="shared" si="0"/>
        <v>0</v>
      </c>
      <c r="K12" s="5">
        <f t="shared" si="0"/>
        <v>185000</v>
      </c>
      <c r="L12" s="5">
        <f t="shared" si="0"/>
        <v>185000</v>
      </c>
    </row>
    <row r="13" spans="1:12" s="3" customFormat="1" ht="15.75" hidden="1">
      <c r="A13" s="1"/>
      <c r="B13" s="112"/>
      <c r="C13" s="92">
        <v>2</v>
      </c>
      <c r="D13" s="5"/>
      <c r="E13" s="5"/>
      <c r="F13" s="5"/>
      <c r="G13" s="5"/>
      <c r="H13" s="5"/>
      <c r="I13" s="5"/>
      <c r="J13" s="5">
        <f t="shared" si="0"/>
        <v>0</v>
      </c>
      <c r="K13" s="5">
        <f t="shared" si="0"/>
        <v>0</v>
      </c>
      <c r="L13" s="5">
        <f t="shared" si="0"/>
        <v>0</v>
      </c>
    </row>
    <row r="14" spans="1:12" s="3" customFormat="1" ht="31.5">
      <c r="A14" s="1">
        <v>6</v>
      </c>
      <c r="B14" s="7" t="s">
        <v>186</v>
      </c>
      <c r="C14" s="92"/>
      <c r="D14" s="5">
        <f>SUM(D10:D13)</f>
        <v>3122410</v>
      </c>
      <c r="E14" s="5">
        <f>SUM(E10:E13)</f>
        <v>3131740</v>
      </c>
      <c r="F14" s="5">
        <f>SUM(F10:F13)</f>
        <v>185000</v>
      </c>
      <c r="G14" s="108"/>
      <c r="H14" s="108"/>
      <c r="I14" s="108"/>
      <c r="J14" s="108"/>
      <c r="K14" s="108"/>
      <c r="L14" s="108"/>
    </row>
    <row r="15" spans="1:12" s="3" customFormat="1" ht="15.75" hidden="1">
      <c r="A15" s="1"/>
      <c r="B15" s="7"/>
      <c r="C15" s="92"/>
      <c r="D15" s="5"/>
      <c r="E15" s="5"/>
      <c r="F15" s="5"/>
      <c r="G15" s="5"/>
      <c r="H15" s="5"/>
      <c r="I15" s="5"/>
      <c r="J15" s="5">
        <f>D15+G15</f>
        <v>0</v>
      </c>
      <c r="K15" s="5">
        <f>E15+H15</f>
        <v>0</v>
      </c>
      <c r="L15" s="5">
        <f>F15+I15</f>
        <v>0</v>
      </c>
    </row>
    <row r="16" spans="1:12" s="3" customFormat="1" ht="31.5" hidden="1">
      <c r="A16" s="1"/>
      <c r="B16" s="7" t="s">
        <v>185</v>
      </c>
      <c r="C16" s="92"/>
      <c r="D16" s="5">
        <f>SUM(D15)</f>
        <v>0</v>
      </c>
      <c r="E16" s="5">
        <f>SUM(E15)</f>
        <v>0</v>
      </c>
      <c r="F16" s="5">
        <f>SUM(F15)</f>
        <v>0</v>
      </c>
      <c r="G16" s="108"/>
      <c r="H16" s="108"/>
      <c r="I16" s="108"/>
      <c r="J16" s="108"/>
      <c r="K16" s="108"/>
      <c r="L16" s="108"/>
    </row>
    <row r="17" spans="1:12" s="3" customFormat="1" ht="15.75" hidden="1">
      <c r="A17" s="1"/>
      <c r="B17" s="112"/>
      <c r="C17" s="92"/>
      <c r="D17" s="5"/>
      <c r="E17" s="5"/>
      <c r="F17" s="5"/>
      <c r="G17" s="5"/>
      <c r="H17" s="5"/>
      <c r="I17" s="5"/>
      <c r="J17" s="5">
        <f aca="true" t="shared" si="1" ref="J17:L21">D17+G17</f>
        <v>0</v>
      </c>
      <c r="K17" s="5">
        <f t="shared" si="1"/>
        <v>0</v>
      </c>
      <c r="L17" s="5">
        <f t="shared" si="1"/>
        <v>0</v>
      </c>
    </row>
    <row r="18" spans="1:12" s="3" customFormat="1" ht="15.75" hidden="1">
      <c r="A18" s="1"/>
      <c r="B18" s="112"/>
      <c r="C18" s="92"/>
      <c r="D18" s="5"/>
      <c r="E18" s="5"/>
      <c r="F18" s="5"/>
      <c r="G18" s="5"/>
      <c r="H18" s="5"/>
      <c r="I18" s="5"/>
      <c r="J18" s="5">
        <f t="shared" si="1"/>
        <v>0</v>
      </c>
      <c r="K18" s="5">
        <f t="shared" si="1"/>
        <v>0</v>
      </c>
      <c r="L18" s="5">
        <f t="shared" si="1"/>
        <v>0</v>
      </c>
    </row>
    <row r="19" spans="1:12" s="3" customFormat="1" ht="15.75" hidden="1">
      <c r="A19" s="1"/>
      <c r="B19" s="7"/>
      <c r="C19" s="92"/>
      <c r="D19" s="5"/>
      <c r="E19" s="5"/>
      <c r="F19" s="5"/>
      <c r="G19" s="5"/>
      <c r="H19" s="5"/>
      <c r="I19" s="5"/>
      <c r="J19" s="5">
        <f t="shared" si="1"/>
        <v>0</v>
      </c>
      <c r="K19" s="5">
        <f t="shared" si="1"/>
        <v>0</v>
      </c>
      <c r="L19" s="5">
        <f t="shared" si="1"/>
        <v>0</v>
      </c>
    </row>
    <row r="20" spans="1:12" s="3" customFormat="1" ht="15.75">
      <c r="A20" s="1">
        <v>7</v>
      </c>
      <c r="B20" s="7" t="s">
        <v>572</v>
      </c>
      <c r="C20" s="92">
        <v>2</v>
      </c>
      <c r="D20" s="5">
        <v>0</v>
      </c>
      <c r="E20" s="5">
        <v>67000</v>
      </c>
      <c r="F20" s="5">
        <v>66500</v>
      </c>
      <c r="G20" s="5">
        <v>0</v>
      </c>
      <c r="H20" s="5">
        <v>0</v>
      </c>
      <c r="I20" s="5">
        <v>0</v>
      </c>
      <c r="J20" s="5">
        <f t="shared" si="1"/>
        <v>0</v>
      </c>
      <c r="K20" s="5">
        <f t="shared" si="1"/>
        <v>67000</v>
      </c>
      <c r="L20" s="5">
        <f t="shared" si="1"/>
        <v>66500</v>
      </c>
    </row>
    <row r="21" spans="1:12" s="3" customFormat="1" ht="15.75" hidden="1">
      <c r="A21" s="1"/>
      <c r="B21" s="7" t="s">
        <v>510</v>
      </c>
      <c r="C21" s="92">
        <v>2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f t="shared" si="1"/>
        <v>0</v>
      </c>
      <c r="K21" s="5">
        <f t="shared" si="1"/>
        <v>0</v>
      </c>
      <c r="L21" s="5">
        <f t="shared" si="1"/>
        <v>0</v>
      </c>
    </row>
    <row r="22" spans="1:12" s="3" customFormat="1" ht="47.25">
      <c r="A22" s="1">
        <v>8</v>
      </c>
      <c r="B22" s="7" t="s">
        <v>188</v>
      </c>
      <c r="C22" s="92"/>
      <c r="D22" s="5">
        <f>SUM(D17:D21)</f>
        <v>0</v>
      </c>
      <c r="E22" s="5">
        <f>SUM(E17:E21)</f>
        <v>67000</v>
      </c>
      <c r="F22" s="5">
        <f>SUM(F17:F21)</f>
        <v>66500</v>
      </c>
      <c r="G22" s="108"/>
      <c r="H22" s="108"/>
      <c r="I22" s="108"/>
      <c r="J22" s="108"/>
      <c r="K22" s="108"/>
      <c r="L22" s="108"/>
    </row>
    <row r="23" spans="1:12" s="3" customFormat="1" ht="15.75" hidden="1">
      <c r="A23" s="1"/>
      <c r="B23" s="7" t="s">
        <v>189</v>
      </c>
      <c r="C23" s="92"/>
      <c r="D23" s="5"/>
      <c r="E23" s="5"/>
      <c r="F23" s="5"/>
      <c r="G23" s="108"/>
      <c r="H23" s="108"/>
      <c r="I23" s="108"/>
      <c r="J23" s="108"/>
      <c r="K23" s="108"/>
      <c r="L23" s="108"/>
    </row>
    <row r="24" spans="1:12" s="3" customFormat="1" ht="31.5" hidden="1">
      <c r="A24" s="1"/>
      <c r="B24" s="7" t="s">
        <v>190</v>
      </c>
      <c r="C24" s="92"/>
      <c r="D24" s="5"/>
      <c r="E24" s="5"/>
      <c r="F24" s="5"/>
      <c r="G24" s="108"/>
      <c r="H24" s="108"/>
      <c r="I24" s="108"/>
      <c r="J24" s="108"/>
      <c r="K24" s="108"/>
      <c r="L24" s="108"/>
    </row>
    <row r="25" spans="1:12" s="3" customFormat="1" ht="47.25">
      <c r="A25" s="1">
        <v>9</v>
      </c>
      <c r="B25" s="7" t="s">
        <v>209</v>
      </c>
      <c r="C25" s="92"/>
      <c r="D25" s="108"/>
      <c r="E25" s="108"/>
      <c r="F25" s="108"/>
      <c r="G25" s="5">
        <f>SUM(G7:G24)</f>
        <v>843050</v>
      </c>
      <c r="H25" s="5">
        <f>SUM(H7:H24)</f>
        <v>803720</v>
      </c>
      <c r="I25" s="5">
        <f>SUM(I7:I24)</f>
        <v>0</v>
      </c>
      <c r="J25" s="108"/>
      <c r="K25" s="108"/>
      <c r="L25" s="108"/>
    </row>
    <row r="26" spans="1:12" s="3" customFormat="1" ht="15.75">
      <c r="A26" s="1">
        <v>10</v>
      </c>
      <c r="B26" s="9" t="s">
        <v>98</v>
      </c>
      <c r="C26" s="92"/>
      <c r="D26" s="14">
        <f aca="true" t="shared" si="2" ref="D26:I26">SUM(D27:D29)</f>
        <v>3122410</v>
      </c>
      <c r="E26" s="14">
        <f t="shared" si="2"/>
        <v>3198740</v>
      </c>
      <c r="F26" s="14">
        <f t="shared" si="2"/>
        <v>251500</v>
      </c>
      <c r="G26" s="14">
        <f t="shared" si="2"/>
        <v>843050</v>
      </c>
      <c r="H26" s="14">
        <f t="shared" si="2"/>
        <v>803720</v>
      </c>
      <c r="I26" s="14">
        <f t="shared" si="2"/>
        <v>0</v>
      </c>
      <c r="J26" s="14">
        <f aca="true" t="shared" si="3" ref="J26:L29">D26+G26</f>
        <v>3965460</v>
      </c>
      <c r="K26" s="14">
        <f t="shared" si="3"/>
        <v>4002460</v>
      </c>
      <c r="L26" s="14">
        <f t="shared" si="3"/>
        <v>251500</v>
      </c>
    </row>
    <row r="27" spans="1:12" s="3" customFormat="1" ht="31.5">
      <c r="A27" s="1">
        <v>11</v>
      </c>
      <c r="B27" s="80" t="s">
        <v>378</v>
      </c>
      <c r="C27" s="92">
        <v>1</v>
      </c>
      <c r="D27" s="5">
        <f aca="true" t="shared" si="4" ref="D27:I27">SUMIF($C$7:$C$26,"1",D$7:D$26)</f>
        <v>0</v>
      </c>
      <c r="E27" s="5">
        <f t="shared" si="4"/>
        <v>0</v>
      </c>
      <c r="F27" s="5">
        <f t="shared" si="4"/>
        <v>0</v>
      </c>
      <c r="G27" s="5">
        <f t="shared" si="4"/>
        <v>0</v>
      </c>
      <c r="H27" s="5">
        <f t="shared" si="4"/>
        <v>0</v>
      </c>
      <c r="I27" s="5">
        <f t="shared" si="4"/>
        <v>0</v>
      </c>
      <c r="J27" s="5">
        <f t="shared" si="3"/>
        <v>0</v>
      </c>
      <c r="K27" s="5">
        <f t="shared" si="3"/>
        <v>0</v>
      </c>
      <c r="L27" s="5">
        <f t="shared" si="3"/>
        <v>0</v>
      </c>
    </row>
    <row r="28" spans="1:12" s="3" customFormat="1" ht="15.75">
      <c r="A28" s="1">
        <v>12</v>
      </c>
      <c r="B28" s="80" t="s">
        <v>220</v>
      </c>
      <c r="C28" s="92">
        <v>2</v>
      </c>
      <c r="D28" s="5">
        <f aca="true" t="shared" si="5" ref="D28:I28">SUMIF($C$7:$C$26,"2",D$7:D$26)</f>
        <v>3122410</v>
      </c>
      <c r="E28" s="5">
        <f t="shared" si="5"/>
        <v>3198740</v>
      </c>
      <c r="F28" s="5">
        <f t="shared" si="5"/>
        <v>251500</v>
      </c>
      <c r="G28" s="5">
        <f t="shared" si="5"/>
        <v>843050</v>
      </c>
      <c r="H28" s="5">
        <f t="shared" si="5"/>
        <v>803720</v>
      </c>
      <c r="I28" s="5">
        <f t="shared" si="5"/>
        <v>0</v>
      </c>
      <c r="J28" s="5">
        <f t="shared" si="3"/>
        <v>3965460</v>
      </c>
      <c r="K28" s="5">
        <f t="shared" si="3"/>
        <v>4002460</v>
      </c>
      <c r="L28" s="5">
        <f t="shared" si="3"/>
        <v>251500</v>
      </c>
    </row>
    <row r="29" spans="1:12" s="3" customFormat="1" ht="15.75">
      <c r="A29" s="1">
        <v>13</v>
      </c>
      <c r="B29" s="80" t="s">
        <v>112</v>
      </c>
      <c r="C29" s="92">
        <v>3</v>
      </c>
      <c r="D29" s="5">
        <f aca="true" t="shared" si="6" ref="D29:I29">SUMIF($C$7:$C$26,"3",D$7:D$26)</f>
        <v>0</v>
      </c>
      <c r="E29" s="5">
        <f t="shared" si="6"/>
        <v>0</v>
      </c>
      <c r="F29" s="5">
        <f t="shared" si="6"/>
        <v>0</v>
      </c>
      <c r="G29" s="5">
        <f t="shared" si="6"/>
        <v>0</v>
      </c>
      <c r="H29" s="5">
        <f t="shared" si="6"/>
        <v>0</v>
      </c>
      <c r="I29" s="5">
        <f t="shared" si="6"/>
        <v>0</v>
      </c>
      <c r="J29" s="5">
        <f t="shared" si="3"/>
        <v>0</v>
      </c>
      <c r="K29" s="5">
        <f t="shared" si="3"/>
        <v>0</v>
      </c>
      <c r="L29" s="5">
        <f t="shared" si="3"/>
        <v>0</v>
      </c>
    </row>
    <row r="30" spans="1:12" s="3" customFormat="1" ht="15.75">
      <c r="A30" s="1">
        <v>14</v>
      </c>
      <c r="B30" s="97" t="s">
        <v>45</v>
      </c>
      <c r="C30" s="92"/>
      <c r="D30" s="14"/>
      <c r="E30" s="14"/>
      <c r="F30" s="14"/>
      <c r="G30" s="14"/>
      <c r="H30" s="14"/>
      <c r="I30" s="14"/>
      <c r="J30" s="14"/>
      <c r="K30" s="14"/>
      <c r="L30" s="14"/>
    </row>
    <row r="31" spans="1:12" s="3" customFormat="1" ht="15.75">
      <c r="A31" s="1">
        <v>15</v>
      </c>
      <c r="B31" s="112" t="s">
        <v>469</v>
      </c>
      <c r="C31" s="92">
        <v>2</v>
      </c>
      <c r="D31" s="5">
        <v>2332388</v>
      </c>
      <c r="E31" s="5">
        <v>2332388</v>
      </c>
      <c r="F31" s="5">
        <v>0</v>
      </c>
      <c r="G31" s="5">
        <v>629745</v>
      </c>
      <c r="H31" s="5">
        <v>629745</v>
      </c>
      <c r="I31" s="5">
        <v>0</v>
      </c>
      <c r="J31" s="5">
        <f aca="true" t="shared" si="7" ref="J31:J39">D31+G31</f>
        <v>2962133</v>
      </c>
      <c r="K31" s="5">
        <f aca="true" t="shared" si="8" ref="K31:K39">E31+H31</f>
        <v>2962133</v>
      </c>
      <c r="L31" s="5">
        <f aca="true" t="shared" si="9" ref="L31:L39">F31+I31</f>
        <v>0</v>
      </c>
    </row>
    <row r="32" spans="1:12" s="3" customFormat="1" ht="15.75">
      <c r="A32" s="1">
        <v>16</v>
      </c>
      <c r="B32" s="112" t="s">
        <v>531</v>
      </c>
      <c r="C32" s="92">
        <v>2</v>
      </c>
      <c r="D32" s="5">
        <v>13635000</v>
      </c>
      <c r="E32" s="5">
        <v>13635000</v>
      </c>
      <c r="F32" s="5">
        <v>13635000</v>
      </c>
      <c r="G32" s="5">
        <v>3600450</v>
      </c>
      <c r="H32" s="5">
        <v>3600450</v>
      </c>
      <c r="I32" s="5">
        <v>3600450</v>
      </c>
      <c r="J32" s="5">
        <f t="shared" si="7"/>
        <v>17235450</v>
      </c>
      <c r="K32" s="5">
        <f t="shared" si="8"/>
        <v>17235450</v>
      </c>
      <c r="L32" s="5">
        <f t="shared" si="9"/>
        <v>17235450</v>
      </c>
    </row>
    <row r="33" spans="1:12" s="3" customFormat="1" ht="15.75">
      <c r="A33" s="1">
        <v>17</v>
      </c>
      <c r="B33" s="7" t="s">
        <v>532</v>
      </c>
      <c r="C33" s="92">
        <v>2</v>
      </c>
      <c r="D33" s="5">
        <v>6351345</v>
      </c>
      <c r="E33" s="5">
        <v>6351345</v>
      </c>
      <c r="F33" s="5">
        <v>6351345</v>
      </c>
      <c r="G33" s="5">
        <v>1671663</v>
      </c>
      <c r="H33" s="5">
        <v>1671663</v>
      </c>
      <c r="I33" s="5">
        <v>1671663</v>
      </c>
      <c r="J33" s="5">
        <f t="shared" si="7"/>
        <v>8023008</v>
      </c>
      <c r="K33" s="5">
        <f t="shared" si="8"/>
        <v>8023008</v>
      </c>
      <c r="L33" s="5">
        <f t="shared" si="9"/>
        <v>8023008</v>
      </c>
    </row>
    <row r="34" spans="1:12" s="3" customFormat="1" ht="15.75" hidden="1">
      <c r="A34" s="1"/>
      <c r="B34" s="7" t="s">
        <v>508</v>
      </c>
      <c r="C34" s="92">
        <v>2</v>
      </c>
      <c r="D34" s="5"/>
      <c r="E34" s="5"/>
      <c r="F34" s="5"/>
      <c r="G34" s="5"/>
      <c r="H34" s="5"/>
      <c r="I34" s="5"/>
      <c r="J34" s="5">
        <f t="shared" si="7"/>
        <v>0</v>
      </c>
      <c r="K34" s="5">
        <f t="shared" si="8"/>
        <v>0</v>
      </c>
      <c r="L34" s="5">
        <f t="shared" si="9"/>
        <v>0</v>
      </c>
    </row>
    <row r="35" spans="1:12" s="3" customFormat="1" ht="31.5" hidden="1">
      <c r="A35" s="1"/>
      <c r="B35" s="112" t="s">
        <v>490</v>
      </c>
      <c r="C35" s="92">
        <v>2</v>
      </c>
      <c r="D35" s="5"/>
      <c r="E35" s="5"/>
      <c r="F35" s="5"/>
      <c r="G35" s="5"/>
      <c r="H35" s="5"/>
      <c r="I35" s="5"/>
      <c r="J35" s="120">
        <f t="shared" si="7"/>
        <v>0</v>
      </c>
      <c r="K35" s="120">
        <f t="shared" si="8"/>
        <v>0</v>
      </c>
      <c r="L35" s="120">
        <f t="shared" si="9"/>
        <v>0</v>
      </c>
    </row>
    <row r="36" spans="1:12" s="3" customFormat="1" ht="31.5" hidden="1">
      <c r="A36" s="1"/>
      <c r="B36" s="112" t="s">
        <v>491</v>
      </c>
      <c r="C36" s="92">
        <v>2</v>
      </c>
      <c r="D36" s="5"/>
      <c r="E36" s="5"/>
      <c r="F36" s="5"/>
      <c r="G36" s="5"/>
      <c r="H36" s="5"/>
      <c r="I36" s="5"/>
      <c r="J36" s="5">
        <f t="shared" si="7"/>
        <v>0</v>
      </c>
      <c r="K36" s="5">
        <f t="shared" si="8"/>
        <v>0</v>
      </c>
      <c r="L36" s="5">
        <f t="shared" si="9"/>
        <v>0</v>
      </c>
    </row>
    <row r="37" spans="1:12" s="3" customFormat="1" ht="15.75" hidden="1">
      <c r="A37" s="1"/>
      <c r="B37" s="112" t="s">
        <v>492</v>
      </c>
      <c r="C37" s="92">
        <v>2</v>
      </c>
      <c r="D37" s="5"/>
      <c r="E37" s="5"/>
      <c r="F37" s="5"/>
      <c r="G37" s="5"/>
      <c r="H37" s="5"/>
      <c r="I37" s="5"/>
      <c r="J37" s="120">
        <f t="shared" si="7"/>
        <v>0</v>
      </c>
      <c r="K37" s="120">
        <f t="shared" si="8"/>
        <v>0</v>
      </c>
      <c r="L37" s="120">
        <f t="shared" si="9"/>
        <v>0</v>
      </c>
    </row>
    <row r="38" spans="1:12" s="3" customFormat="1" ht="15.75" hidden="1">
      <c r="A38" s="1"/>
      <c r="B38" s="112" t="s">
        <v>493</v>
      </c>
      <c r="C38" s="92">
        <v>2</v>
      </c>
      <c r="D38" s="5"/>
      <c r="E38" s="5"/>
      <c r="F38" s="5"/>
      <c r="G38" s="5"/>
      <c r="H38" s="5"/>
      <c r="I38" s="5"/>
      <c r="J38" s="5">
        <f t="shared" si="7"/>
        <v>0</v>
      </c>
      <c r="K38" s="5">
        <f t="shared" si="8"/>
        <v>0</v>
      </c>
      <c r="L38" s="5">
        <f t="shared" si="9"/>
        <v>0</v>
      </c>
    </row>
    <row r="39" spans="1:12" s="3" customFormat="1" ht="15.75">
      <c r="A39" s="1">
        <v>18</v>
      </c>
      <c r="B39" s="7" t="s">
        <v>541</v>
      </c>
      <c r="C39" s="92">
        <v>2</v>
      </c>
      <c r="D39" s="5">
        <v>694766</v>
      </c>
      <c r="E39" s="5">
        <v>694766</v>
      </c>
      <c r="F39" s="5">
        <v>0</v>
      </c>
      <c r="G39" s="5">
        <v>187587</v>
      </c>
      <c r="H39" s="5">
        <v>187587</v>
      </c>
      <c r="I39" s="5">
        <v>0</v>
      </c>
      <c r="J39" s="5">
        <f t="shared" si="7"/>
        <v>882353</v>
      </c>
      <c r="K39" s="5">
        <f t="shared" si="8"/>
        <v>882353</v>
      </c>
      <c r="L39" s="5">
        <f t="shared" si="9"/>
        <v>0</v>
      </c>
    </row>
    <row r="40" spans="1:12" s="3" customFormat="1" ht="15.75">
      <c r="A40" s="1">
        <v>19</v>
      </c>
      <c r="B40" s="7" t="s">
        <v>191</v>
      </c>
      <c r="C40" s="92"/>
      <c r="D40" s="5">
        <f>SUM(D31:D39)</f>
        <v>23013499</v>
      </c>
      <c r="E40" s="5">
        <f>SUM(E31:E39)</f>
        <v>23013499</v>
      </c>
      <c r="F40" s="5">
        <f>SUM(F31:F39)</f>
        <v>19986345</v>
      </c>
      <c r="G40" s="108"/>
      <c r="H40" s="108"/>
      <c r="I40" s="108"/>
      <c r="J40" s="108"/>
      <c r="K40" s="108"/>
      <c r="L40" s="108"/>
    </row>
    <row r="41" spans="1:12" s="3" customFormat="1" ht="31.5" hidden="1">
      <c r="A41" s="1"/>
      <c r="B41" s="7" t="s">
        <v>192</v>
      </c>
      <c r="C41" s="92"/>
      <c r="D41" s="5"/>
      <c r="E41" s="5"/>
      <c r="F41" s="5"/>
      <c r="G41" s="108"/>
      <c r="H41" s="108"/>
      <c r="I41" s="108"/>
      <c r="J41" s="108"/>
      <c r="K41" s="108"/>
      <c r="L41" s="108"/>
    </row>
    <row r="42" spans="1:12" s="3" customFormat="1" ht="15.75" hidden="1">
      <c r="A42" s="1"/>
      <c r="B42" s="7"/>
      <c r="C42" s="92"/>
      <c r="D42" s="5"/>
      <c r="E42" s="5"/>
      <c r="F42" s="5"/>
      <c r="G42" s="5"/>
      <c r="H42" s="5"/>
      <c r="I42" s="5"/>
      <c r="J42" s="5">
        <f aca="true" t="shared" si="10" ref="J42:L43">D42+G42</f>
        <v>0</v>
      </c>
      <c r="K42" s="5">
        <f t="shared" si="10"/>
        <v>0</v>
      </c>
      <c r="L42" s="5">
        <f t="shared" si="10"/>
        <v>0</v>
      </c>
    </row>
    <row r="43" spans="1:12" s="3" customFormat="1" ht="15.75" hidden="1">
      <c r="A43" s="1"/>
      <c r="B43" s="7"/>
      <c r="C43" s="92"/>
      <c r="D43" s="5"/>
      <c r="E43" s="5"/>
      <c r="F43" s="5"/>
      <c r="G43" s="5"/>
      <c r="H43" s="5"/>
      <c r="I43" s="5"/>
      <c r="J43" s="5">
        <f t="shared" si="10"/>
        <v>0</v>
      </c>
      <c r="K43" s="5">
        <f t="shared" si="10"/>
        <v>0</v>
      </c>
      <c r="L43" s="5">
        <f t="shared" si="10"/>
        <v>0</v>
      </c>
    </row>
    <row r="44" spans="1:12" s="3" customFormat="1" ht="31.5" hidden="1">
      <c r="A44" s="1"/>
      <c r="B44" s="7" t="s">
        <v>193</v>
      </c>
      <c r="C44" s="92"/>
      <c r="D44" s="5">
        <f>SUM(D42:D43)</f>
        <v>0</v>
      </c>
      <c r="E44" s="5">
        <f>SUM(E42:E43)</f>
        <v>0</v>
      </c>
      <c r="F44" s="5">
        <f>SUM(F42:F43)</f>
        <v>0</v>
      </c>
      <c r="G44" s="108"/>
      <c r="H44" s="108"/>
      <c r="I44" s="108"/>
      <c r="J44" s="108"/>
      <c r="K44" s="108"/>
      <c r="L44" s="108"/>
    </row>
    <row r="45" spans="1:12" s="3" customFormat="1" ht="47.25">
      <c r="A45" s="1">
        <v>20</v>
      </c>
      <c r="B45" s="7" t="s">
        <v>194</v>
      </c>
      <c r="C45" s="92"/>
      <c r="D45" s="108"/>
      <c r="E45" s="108"/>
      <c r="F45" s="108"/>
      <c r="G45" s="5">
        <f>SUM(G30:G44)</f>
        <v>6089445</v>
      </c>
      <c r="H45" s="5">
        <f>SUM(H30:H44)</f>
        <v>6089445</v>
      </c>
      <c r="I45" s="5">
        <f>SUM(I30:I44)</f>
        <v>5272113</v>
      </c>
      <c r="J45" s="108"/>
      <c r="K45" s="108"/>
      <c r="L45" s="108"/>
    </row>
    <row r="46" spans="1:12" s="3" customFormat="1" ht="15.75">
      <c r="A46" s="1">
        <v>21</v>
      </c>
      <c r="B46" s="9" t="s">
        <v>45</v>
      </c>
      <c r="C46" s="92"/>
      <c r="D46" s="14">
        <f aca="true" t="shared" si="11" ref="D46:I46">SUM(D47:D49)</f>
        <v>23013499</v>
      </c>
      <c r="E46" s="14">
        <f t="shared" si="11"/>
        <v>23013499</v>
      </c>
      <c r="F46" s="14">
        <f t="shared" si="11"/>
        <v>19986345</v>
      </c>
      <c r="G46" s="14">
        <f t="shared" si="11"/>
        <v>6089445</v>
      </c>
      <c r="H46" s="14">
        <f t="shared" si="11"/>
        <v>6089445</v>
      </c>
      <c r="I46" s="14">
        <f t="shared" si="11"/>
        <v>5272113</v>
      </c>
      <c r="J46" s="14">
        <f aca="true" t="shared" si="12" ref="J46:L49">D46+G46</f>
        <v>29102944</v>
      </c>
      <c r="K46" s="14">
        <f t="shared" si="12"/>
        <v>29102944</v>
      </c>
      <c r="L46" s="14">
        <f t="shared" si="12"/>
        <v>25258458</v>
      </c>
    </row>
    <row r="47" spans="1:12" s="3" customFormat="1" ht="31.5">
      <c r="A47" s="1">
        <v>22</v>
      </c>
      <c r="B47" s="80" t="s">
        <v>378</v>
      </c>
      <c r="C47" s="92">
        <v>1</v>
      </c>
      <c r="D47" s="5">
        <f aca="true" t="shared" si="13" ref="D47:I47">SUMIF($C$30:$C$46,"1",D$30:D$46)</f>
        <v>0</v>
      </c>
      <c r="E47" s="5">
        <f t="shared" si="13"/>
        <v>0</v>
      </c>
      <c r="F47" s="5">
        <f t="shared" si="13"/>
        <v>0</v>
      </c>
      <c r="G47" s="5">
        <f t="shared" si="13"/>
        <v>0</v>
      </c>
      <c r="H47" s="5">
        <f t="shared" si="13"/>
        <v>0</v>
      </c>
      <c r="I47" s="5">
        <f t="shared" si="13"/>
        <v>0</v>
      </c>
      <c r="J47" s="5">
        <f t="shared" si="12"/>
        <v>0</v>
      </c>
      <c r="K47" s="5">
        <f t="shared" si="12"/>
        <v>0</v>
      </c>
      <c r="L47" s="5">
        <f t="shared" si="12"/>
        <v>0</v>
      </c>
    </row>
    <row r="48" spans="1:12" s="3" customFormat="1" ht="15.75">
      <c r="A48" s="1">
        <v>23</v>
      </c>
      <c r="B48" s="80" t="s">
        <v>220</v>
      </c>
      <c r="C48" s="92">
        <v>2</v>
      </c>
      <c r="D48" s="5">
        <f aca="true" t="shared" si="14" ref="D48:I48">SUMIF($C$30:$C$46,"2",D$30:D$46)</f>
        <v>23013499</v>
      </c>
      <c r="E48" s="5">
        <f t="shared" si="14"/>
        <v>23013499</v>
      </c>
      <c r="F48" s="5">
        <f t="shared" si="14"/>
        <v>19986345</v>
      </c>
      <c r="G48" s="5">
        <f t="shared" si="14"/>
        <v>6089445</v>
      </c>
      <c r="H48" s="5">
        <f t="shared" si="14"/>
        <v>6089445</v>
      </c>
      <c r="I48" s="5">
        <f t="shared" si="14"/>
        <v>5272113</v>
      </c>
      <c r="J48" s="5">
        <f t="shared" si="12"/>
        <v>29102944</v>
      </c>
      <c r="K48" s="5">
        <f t="shared" si="12"/>
        <v>29102944</v>
      </c>
      <c r="L48" s="5">
        <f t="shared" si="12"/>
        <v>25258458</v>
      </c>
    </row>
    <row r="49" spans="1:12" s="3" customFormat="1" ht="15.75">
      <c r="A49" s="1">
        <v>24</v>
      </c>
      <c r="B49" s="80" t="s">
        <v>112</v>
      </c>
      <c r="C49" s="92">
        <v>3</v>
      </c>
      <c r="D49" s="5">
        <f aca="true" t="shared" si="15" ref="D49:I49">SUMIF($C$30:$C$46,"3",D$30:D$46)</f>
        <v>0</v>
      </c>
      <c r="E49" s="5">
        <f t="shared" si="15"/>
        <v>0</v>
      </c>
      <c r="F49" s="5">
        <f t="shared" si="15"/>
        <v>0</v>
      </c>
      <c r="G49" s="5">
        <f t="shared" si="15"/>
        <v>0</v>
      </c>
      <c r="H49" s="5">
        <f t="shared" si="15"/>
        <v>0</v>
      </c>
      <c r="I49" s="5">
        <f t="shared" si="15"/>
        <v>0</v>
      </c>
      <c r="J49" s="5">
        <f t="shared" si="12"/>
        <v>0</v>
      </c>
      <c r="K49" s="5">
        <f t="shared" si="12"/>
        <v>0</v>
      </c>
      <c r="L49" s="5">
        <f t="shared" si="12"/>
        <v>0</v>
      </c>
    </row>
    <row r="50" spans="1:12" s="3" customFormat="1" ht="31.5">
      <c r="A50" s="1">
        <v>25</v>
      </c>
      <c r="B50" s="97" t="s">
        <v>195</v>
      </c>
      <c r="C50" s="92"/>
      <c r="D50" s="14"/>
      <c r="E50" s="14"/>
      <c r="F50" s="14"/>
      <c r="G50" s="14"/>
      <c r="H50" s="14"/>
      <c r="I50" s="14"/>
      <c r="J50" s="14"/>
      <c r="K50" s="14"/>
      <c r="L50" s="14"/>
    </row>
    <row r="51" spans="1:12" s="3" customFormat="1" ht="47.25" hidden="1">
      <c r="A51" s="1"/>
      <c r="B51" s="60" t="s">
        <v>198</v>
      </c>
      <c r="C51" s="92"/>
      <c r="D51" s="5"/>
      <c r="E51" s="5"/>
      <c r="F51" s="5"/>
      <c r="G51" s="108"/>
      <c r="H51" s="108"/>
      <c r="I51" s="108"/>
      <c r="J51" s="5">
        <f aca="true" t="shared" si="16" ref="J51:J72">D51+G51</f>
        <v>0</v>
      </c>
      <c r="K51" s="5">
        <f aca="true" t="shared" si="17" ref="K51:K72">E51+H51</f>
        <v>0</v>
      </c>
      <c r="L51" s="5">
        <f aca="true" t="shared" si="18" ref="L51:L72">F51+I51</f>
        <v>0</v>
      </c>
    </row>
    <row r="52" spans="1:12" s="3" customFormat="1" ht="15.75" hidden="1">
      <c r="A52" s="1"/>
      <c r="B52" s="60"/>
      <c r="C52" s="92"/>
      <c r="D52" s="5"/>
      <c r="E52" s="5"/>
      <c r="F52" s="5"/>
      <c r="G52" s="108"/>
      <c r="H52" s="108"/>
      <c r="I52" s="108"/>
      <c r="J52" s="5">
        <f t="shared" si="16"/>
        <v>0</v>
      </c>
      <c r="K52" s="5">
        <f t="shared" si="17"/>
        <v>0</v>
      </c>
      <c r="L52" s="5">
        <f t="shared" si="18"/>
        <v>0</v>
      </c>
    </row>
    <row r="53" spans="1:12" s="3" customFormat="1" ht="47.25" hidden="1">
      <c r="A53" s="1"/>
      <c r="B53" s="60" t="s">
        <v>197</v>
      </c>
      <c r="C53" s="92"/>
      <c r="D53" s="5"/>
      <c r="E53" s="5"/>
      <c r="F53" s="5"/>
      <c r="G53" s="108"/>
      <c r="H53" s="108"/>
      <c r="I53" s="108"/>
      <c r="J53" s="5">
        <f t="shared" si="16"/>
        <v>0</v>
      </c>
      <c r="K53" s="5">
        <f t="shared" si="17"/>
        <v>0</v>
      </c>
      <c r="L53" s="5">
        <f t="shared" si="18"/>
        <v>0</v>
      </c>
    </row>
    <row r="54" spans="1:12" s="3" customFormat="1" ht="15.75" hidden="1">
      <c r="A54" s="1"/>
      <c r="B54" s="60"/>
      <c r="C54" s="92"/>
      <c r="D54" s="5"/>
      <c r="E54" s="5"/>
      <c r="F54" s="5"/>
      <c r="G54" s="108"/>
      <c r="H54" s="108"/>
      <c r="I54" s="108"/>
      <c r="J54" s="5">
        <f t="shared" si="16"/>
        <v>0</v>
      </c>
      <c r="K54" s="5">
        <f t="shared" si="17"/>
        <v>0</v>
      </c>
      <c r="L54" s="5">
        <f t="shared" si="18"/>
        <v>0</v>
      </c>
    </row>
    <row r="55" spans="1:12" s="3" customFormat="1" ht="47.25" hidden="1">
      <c r="A55" s="1"/>
      <c r="B55" s="60" t="s">
        <v>196</v>
      </c>
      <c r="C55" s="92"/>
      <c r="D55" s="5"/>
      <c r="E55" s="5"/>
      <c r="F55" s="5"/>
      <c r="G55" s="108"/>
      <c r="H55" s="108"/>
      <c r="I55" s="108"/>
      <c r="J55" s="5">
        <f t="shared" si="16"/>
        <v>0</v>
      </c>
      <c r="K55" s="5">
        <f t="shared" si="17"/>
        <v>0</v>
      </c>
      <c r="L55" s="5">
        <f t="shared" si="18"/>
        <v>0</v>
      </c>
    </row>
    <row r="56" spans="1:12" s="3" customFormat="1" ht="47.25" hidden="1">
      <c r="A56" s="1">
        <v>22</v>
      </c>
      <c r="B56" s="80" t="s">
        <v>522</v>
      </c>
      <c r="C56" s="92">
        <v>2</v>
      </c>
      <c r="D56" s="5"/>
      <c r="E56" s="5"/>
      <c r="F56" s="5"/>
      <c r="G56" s="108"/>
      <c r="H56" s="108"/>
      <c r="I56" s="108"/>
      <c r="J56" s="5">
        <f t="shared" si="16"/>
        <v>0</v>
      </c>
      <c r="K56" s="5">
        <f t="shared" si="17"/>
        <v>0</v>
      </c>
      <c r="L56" s="5">
        <f t="shared" si="18"/>
        <v>0</v>
      </c>
    </row>
    <row r="57" spans="1:12" s="3" customFormat="1" ht="31.5">
      <c r="A57" s="1">
        <v>26</v>
      </c>
      <c r="B57" s="80" t="s">
        <v>538</v>
      </c>
      <c r="C57" s="92">
        <v>2</v>
      </c>
      <c r="D57" s="5">
        <v>12632</v>
      </c>
      <c r="E57" s="5">
        <v>12632</v>
      </c>
      <c r="F57" s="5">
        <v>12632</v>
      </c>
      <c r="G57" s="108"/>
      <c r="H57" s="108"/>
      <c r="I57" s="108"/>
      <c r="J57" s="5">
        <f t="shared" si="16"/>
        <v>12632</v>
      </c>
      <c r="K57" s="5">
        <f t="shared" si="17"/>
        <v>12632</v>
      </c>
      <c r="L57" s="5">
        <f t="shared" si="18"/>
        <v>12632</v>
      </c>
    </row>
    <row r="58" spans="1:12" s="3" customFormat="1" ht="63">
      <c r="A58" s="1">
        <v>27</v>
      </c>
      <c r="B58" s="60" t="s">
        <v>366</v>
      </c>
      <c r="C58" s="92"/>
      <c r="D58" s="5">
        <f>SUM(D56:D57)</f>
        <v>12632</v>
      </c>
      <c r="E58" s="5">
        <f>SUM(E56:E57)</f>
        <v>12632</v>
      </c>
      <c r="F58" s="5">
        <f>SUM(F56:F57)</f>
        <v>12632</v>
      </c>
      <c r="G58" s="108"/>
      <c r="H58" s="108"/>
      <c r="I58" s="108"/>
      <c r="J58" s="5">
        <f t="shared" si="16"/>
        <v>12632</v>
      </c>
      <c r="K58" s="5">
        <f t="shared" si="17"/>
        <v>12632</v>
      </c>
      <c r="L58" s="5">
        <f t="shared" si="18"/>
        <v>12632</v>
      </c>
    </row>
    <row r="59" spans="1:12" s="3" customFormat="1" ht="47.25" hidden="1">
      <c r="A59" s="1"/>
      <c r="B59" s="60" t="s">
        <v>199</v>
      </c>
      <c r="C59" s="92"/>
      <c r="D59" s="5"/>
      <c r="E59" s="5"/>
      <c r="F59" s="5"/>
      <c r="G59" s="108"/>
      <c r="H59" s="108"/>
      <c r="I59" s="108"/>
      <c r="J59" s="5">
        <f t="shared" si="16"/>
        <v>0</v>
      </c>
      <c r="K59" s="5">
        <f t="shared" si="17"/>
        <v>0</v>
      </c>
      <c r="L59" s="5">
        <f t="shared" si="18"/>
        <v>0</v>
      </c>
    </row>
    <row r="60" spans="1:12" s="3" customFormat="1" ht="15.75" hidden="1">
      <c r="A60" s="1"/>
      <c r="B60" s="60"/>
      <c r="C60" s="92"/>
      <c r="D60" s="5"/>
      <c r="E60" s="5"/>
      <c r="F60" s="5"/>
      <c r="G60" s="108"/>
      <c r="H60" s="108"/>
      <c r="I60" s="108"/>
      <c r="J60" s="5">
        <f t="shared" si="16"/>
        <v>0</v>
      </c>
      <c r="K60" s="5">
        <f t="shared" si="17"/>
        <v>0</v>
      </c>
      <c r="L60" s="5">
        <f t="shared" si="18"/>
        <v>0</v>
      </c>
    </row>
    <row r="61" spans="1:12" s="3" customFormat="1" ht="47.25" hidden="1">
      <c r="A61" s="1"/>
      <c r="B61" s="60" t="s">
        <v>200</v>
      </c>
      <c r="C61" s="92"/>
      <c r="D61" s="5"/>
      <c r="E61" s="5"/>
      <c r="F61" s="5"/>
      <c r="G61" s="108"/>
      <c r="H61" s="108"/>
      <c r="I61" s="108"/>
      <c r="J61" s="5">
        <f t="shared" si="16"/>
        <v>0</v>
      </c>
      <c r="K61" s="5">
        <f t="shared" si="17"/>
        <v>0</v>
      </c>
      <c r="L61" s="5">
        <f t="shared" si="18"/>
        <v>0</v>
      </c>
    </row>
    <row r="62" spans="1:12" s="3" customFormat="1" ht="15.75" hidden="1">
      <c r="A62" s="1"/>
      <c r="B62" s="60"/>
      <c r="C62" s="92"/>
      <c r="D62" s="5"/>
      <c r="E62" s="5"/>
      <c r="F62" s="5"/>
      <c r="G62" s="108"/>
      <c r="H62" s="108"/>
      <c r="I62" s="108"/>
      <c r="J62" s="5">
        <f t="shared" si="16"/>
        <v>0</v>
      </c>
      <c r="K62" s="5">
        <f t="shared" si="17"/>
        <v>0</v>
      </c>
      <c r="L62" s="5">
        <f t="shared" si="18"/>
        <v>0</v>
      </c>
    </row>
    <row r="63" spans="1:12" s="3" customFormat="1" ht="15.75" hidden="1">
      <c r="A63" s="1"/>
      <c r="B63" s="60" t="s">
        <v>201</v>
      </c>
      <c r="C63" s="92"/>
      <c r="D63" s="5"/>
      <c r="E63" s="5"/>
      <c r="F63" s="5"/>
      <c r="G63" s="108"/>
      <c r="H63" s="108"/>
      <c r="I63" s="108"/>
      <c r="J63" s="5">
        <f t="shared" si="16"/>
        <v>0</v>
      </c>
      <c r="K63" s="5">
        <f t="shared" si="17"/>
        <v>0</v>
      </c>
      <c r="L63" s="5">
        <f t="shared" si="18"/>
        <v>0</v>
      </c>
    </row>
    <row r="64" spans="1:12" s="3" customFormat="1" ht="15.75" hidden="1">
      <c r="A64" s="1"/>
      <c r="B64" s="60"/>
      <c r="C64" s="92"/>
      <c r="D64" s="5"/>
      <c r="E64" s="5"/>
      <c r="F64" s="5"/>
      <c r="G64" s="108"/>
      <c r="H64" s="108"/>
      <c r="I64" s="108"/>
      <c r="J64" s="5">
        <f t="shared" si="16"/>
        <v>0</v>
      </c>
      <c r="K64" s="5">
        <f t="shared" si="17"/>
        <v>0</v>
      </c>
      <c r="L64" s="5">
        <f t="shared" si="18"/>
        <v>0</v>
      </c>
    </row>
    <row r="65" spans="1:12" s="3" customFormat="1" ht="15.75" hidden="1">
      <c r="A65" s="1"/>
      <c r="B65" s="122" t="s">
        <v>511</v>
      </c>
      <c r="C65" s="92">
        <v>2</v>
      </c>
      <c r="D65" s="5">
        <v>0</v>
      </c>
      <c r="E65" s="5">
        <v>0</v>
      </c>
      <c r="F65" s="5">
        <v>0</v>
      </c>
      <c r="G65" s="108"/>
      <c r="H65" s="108"/>
      <c r="I65" s="108"/>
      <c r="J65" s="5">
        <f t="shared" si="16"/>
        <v>0</v>
      </c>
      <c r="K65" s="5">
        <f t="shared" si="17"/>
        <v>0</v>
      </c>
      <c r="L65" s="5">
        <f t="shared" si="18"/>
        <v>0</v>
      </c>
    </row>
    <row r="66" spans="1:12" s="3" customFormat="1" ht="15.75">
      <c r="A66" s="1">
        <v>28</v>
      </c>
      <c r="B66" s="122" t="s">
        <v>512</v>
      </c>
      <c r="C66" s="92">
        <v>2</v>
      </c>
      <c r="D66" s="5">
        <v>0</v>
      </c>
      <c r="E66" s="5">
        <v>30000</v>
      </c>
      <c r="F66" s="5">
        <v>30000</v>
      </c>
      <c r="G66" s="108"/>
      <c r="H66" s="108"/>
      <c r="I66" s="108"/>
      <c r="J66" s="5">
        <f t="shared" si="16"/>
        <v>0</v>
      </c>
      <c r="K66" s="5">
        <f t="shared" si="17"/>
        <v>30000</v>
      </c>
      <c r="L66" s="5">
        <f t="shared" si="18"/>
        <v>30000</v>
      </c>
    </row>
    <row r="67" spans="1:12" s="3" customFormat="1" ht="63">
      <c r="A67" s="1">
        <v>29</v>
      </c>
      <c r="B67" s="60" t="s">
        <v>202</v>
      </c>
      <c r="C67" s="92"/>
      <c r="D67" s="5">
        <f>SUM(D65:D66)</f>
        <v>0</v>
      </c>
      <c r="E67" s="5">
        <f>SUM(E65:E66)</f>
        <v>30000</v>
      </c>
      <c r="F67" s="5">
        <f>SUM(F65:F66)</f>
        <v>30000</v>
      </c>
      <c r="G67" s="108"/>
      <c r="H67" s="108"/>
      <c r="I67" s="108"/>
      <c r="J67" s="5">
        <f t="shared" si="16"/>
        <v>0</v>
      </c>
      <c r="K67" s="5">
        <f t="shared" si="17"/>
        <v>30000</v>
      </c>
      <c r="L67" s="5">
        <f t="shared" si="18"/>
        <v>30000</v>
      </c>
    </row>
    <row r="68" spans="1:12" s="3" customFormat="1" ht="31.5">
      <c r="A68" s="1">
        <v>30</v>
      </c>
      <c r="B68" s="9" t="s">
        <v>46</v>
      </c>
      <c r="C68" s="92"/>
      <c r="D68" s="14">
        <f aca="true" t="shared" si="19" ref="D68:I68">SUM(D69:D71)</f>
        <v>12632</v>
      </c>
      <c r="E68" s="14">
        <f t="shared" si="19"/>
        <v>42632</v>
      </c>
      <c r="F68" s="14">
        <f t="shared" si="19"/>
        <v>42632</v>
      </c>
      <c r="G68" s="14">
        <f t="shared" si="19"/>
        <v>0</v>
      </c>
      <c r="H68" s="14">
        <f t="shared" si="19"/>
        <v>0</v>
      </c>
      <c r="I68" s="14">
        <f t="shared" si="19"/>
        <v>0</v>
      </c>
      <c r="J68" s="14">
        <f t="shared" si="16"/>
        <v>12632</v>
      </c>
      <c r="K68" s="14">
        <f t="shared" si="17"/>
        <v>42632</v>
      </c>
      <c r="L68" s="14">
        <f t="shared" si="18"/>
        <v>42632</v>
      </c>
    </row>
    <row r="69" spans="1:12" s="3" customFormat="1" ht="31.5">
      <c r="A69" s="1">
        <v>31</v>
      </c>
      <c r="B69" s="80" t="s">
        <v>378</v>
      </c>
      <c r="C69" s="92">
        <v>1</v>
      </c>
      <c r="D69" s="5">
        <f aca="true" t="shared" si="20" ref="D69:I69">SUMIF($C$50:$C$68,"1",D$50:D$68)</f>
        <v>0</v>
      </c>
      <c r="E69" s="5">
        <f t="shared" si="20"/>
        <v>0</v>
      </c>
      <c r="F69" s="5">
        <f t="shared" si="20"/>
        <v>0</v>
      </c>
      <c r="G69" s="5">
        <f t="shared" si="20"/>
        <v>0</v>
      </c>
      <c r="H69" s="5">
        <f t="shared" si="20"/>
        <v>0</v>
      </c>
      <c r="I69" s="5">
        <f t="shared" si="20"/>
        <v>0</v>
      </c>
      <c r="J69" s="5">
        <f t="shared" si="16"/>
        <v>0</v>
      </c>
      <c r="K69" s="5">
        <f t="shared" si="17"/>
        <v>0</v>
      </c>
      <c r="L69" s="5">
        <f t="shared" si="18"/>
        <v>0</v>
      </c>
    </row>
    <row r="70" spans="1:12" s="3" customFormat="1" ht="15.75">
      <c r="A70" s="1">
        <v>32</v>
      </c>
      <c r="B70" s="80" t="s">
        <v>220</v>
      </c>
      <c r="C70" s="92">
        <v>2</v>
      </c>
      <c r="D70" s="5">
        <f aca="true" t="shared" si="21" ref="D70:I70">SUMIF($C$50:$C$68,"2",D$50:D$68)</f>
        <v>12632</v>
      </c>
      <c r="E70" s="5">
        <f t="shared" si="21"/>
        <v>42632</v>
      </c>
      <c r="F70" s="5">
        <f t="shared" si="21"/>
        <v>42632</v>
      </c>
      <c r="G70" s="5">
        <f t="shared" si="21"/>
        <v>0</v>
      </c>
      <c r="H70" s="5">
        <f t="shared" si="21"/>
        <v>0</v>
      </c>
      <c r="I70" s="5">
        <f t="shared" si="21"/>
        <v>0</v>
      </c>
      <c r="J70" s="5">
        <f t="shared" si="16"/>
        <v>12632</v>
      </c>
      <c r="K70" s="5">
        <f t="shared" si="17"/>
        <v>42632</v>
      </c>
      <c r="L70" s="5">
        <f t="shared" si="18"/>
        <v>42632</v>
      </c>
    </row>
    <row r="71" spans="1:12" s="3" customFormat="1" ht="15.75">
      <c r="A71" s="1">
        <v>33</v>
      </c>
      <c r="B71" s="80" t="s">
        <v>112</v>
      </c>
      <c r="C71" s="92">
        <v>3</v>
      </c>
      <c r="D71" s="5">
        <f aca="true" t="shared" si="22" ref="D71:I71">SUMIF($C$50:$C$68,"3",D$50:D$68)</f>
        <v>0</v>
      </c>
      <c r="E71" s="5">
        <f t="shared" si="22"/>
        <v>0</v>
      </c>
      <c r="F71" s="5">
        <f t="shared" si="22"/>
        <v>0</v>
      </c>
      <c r="G71" s="5">
        <f t="shared" si="22"/>
        <v>0</v>
      </c>
      <c r="H71" s="5">
        <f t="shared" si="22"/>
        <v>0</v>
      </c>
      <c r="I71" s="5">
        <f t="shared" si="22"/>
        <v>0</v>
      </c>
      <c r="J71" s="5">
        <f t="shared" si="16"/>
        <v>0</v>
      </c>
      <c r="K71" s="5">
        <f t="shared" si="17"/>
        <v>0</v>
      </c>
      <c r="L71" s="5">
        <f t="shared" si="18"/>
        <v>0</v>
      </c>
    </row>
    <row r="72" spans="1:12" s="3" customFormat="1" ht="31.5">
      <c r="A72" s="1">
        <v>34</v>
      </c>
      <c r="B72" s="9" t="s">
        <v>155</v>
      </c>
      <c r="C72" s="92"/>
      <c r="D72" s="14">
        <f aca="true" t="shared" si="23" ref="D72:I72">D26+D46+D68</f>
        <v>26148541</v>
      </c>
      <c r="E72" s="14">
        <f t="shared" si="23"/>
        <v>26254871</v>
      </c>
      <c r="F72" s="14">
        <f t="shared" si="23"/>
        <v>20280477</v>
      </c>
      <c r="G72" s="14">
        <f t="shared" si="23"/>
        <v>6932495</v>
      </c>
      <c r="H72" s="14">
        <f t="shared" si="23"/>
        <v>6893165</v>
      </c>
      <c r="I72" s="14">
        <f t="shared" si="23"/>
        <v>5272113</v>
      </c>
      <c r="J72" s="14">
        <f t="shared" si="16"/>
        <v>33081036</v>
      </c>
      <c r="K72" s="14">
        <f t="shared" si="17"/>
        <v>33148036</v>
      </c>
      <c r="L72" s="14">
        <f t="shared" si="18"/>
        <v>25552590</v>
      </c>
    </row>
    <row r="73" ht="15.75">
      <c r="K73" s="127"/>
    </row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7" ht="15.75"/>
    <row r="108" ht="15.75"/>
    <row r="109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</sheetData>
  <sheetProtection/>
  <mergeCells count="7">
    <mergeCell ref="G5:I5"/>
    <mergeCell ref="D5:F5"/>
    <mergeCell ref="B5:B6"/>
    <mergeCell ref="C5:C6"/>
    <mergeCell ref="J5:L5"/>
    <mergeCell ref="A1:L1"/>
    <mergeCell ref="A2:L2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300" verticalDpi="300" orientation="landscape" paperSize="9" scale="61" r:id="rId3"/>
  <headerFooter>
    <oddHeader>&amp;R&amp;"Arial,Normál"&amp;10 2. melléklet a 6/2019.(V.10.) önkormányzati rendelethez
</oddHeader>
    <oddFooter>&amp;C&amp;P. oldal, összesen: &amp;N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Q53"/>
  <sheetViews>
    <sheetView zoomScalePageLayoutView="0" workbookViewId="0" topLeftCell="A1">
      <pane xSplit="2" ySplit="5" topLeftCell="C6" activePane="bottomRight" state="frozen"/>
      <selection pane="topLeft" activeCell="A1" sqref="A1:S1"/>
      <selection pane="topRight" activeCell="A1" sqref="A1:S1"/>
      <selection pane="bottomLeft" activeCell="A1" sqref="A1:S1"/>
      <selection pane="bottomRight" activeCell="A24" sqref="A24:IV24"/>
    </sheetView>
  </sheetViews>
  <sheetFormatPr defaultColWidth="9.140625" defaultRowHeight="15"/>
  <cols>
    <col min="1" max="1" width="59.421875" style="2" customWidth="1"/>
    <col min="2" max="2" width="5.7109375" style="2" customWidth="1"/>
    <col min="3" max="5" width="12.140625" style="125" customWidth="1"/>
    <col min="6" max="17" width="12.140625" style="2" customWidth="1"/>
    <col min="18" max="16384" width="9.140625" style="2" customWidth="1"/>
  </cols>
  <sheetData>
    <row r="1" spans="1:17" ht="15.75">
      <c r="A1" s="239" t="s">
        <v>530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</row>
    <row r="2" spans="1:17" ht="15.75">
      <c r="A2" s="239" t="s">
        <v>439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</row>
    <row r="4" spans="1:17" s="3" customFormat="1" ht="15.75" customHeight="1">
      <c r="A4" s="240" t="s">
        <v>254</v>
      </c>
      <c r="B4" s="244" t="s">
        <v>128</v>
      </c>
      <c r="C4" s="244" t="s">
        <v>107</v>
      </c>
      <c r="D4" s="244"/>
      <c r="E4" s="244"/>
      <c r="F4" s="244" t="s">
        <v>108</v>
      </c>
      <c r="G4" s="244"/>
      <c r="H4" s="244"/>
      <c r="I4" s="244" t="s">
        <v>28</v>
      </c>
      <c r="J4" s="244"/>
      <c r="K4" s="244"/>
      <c r="L4" s="244" t="s">
        <v>15</v>
      </c>
      <c r="M4" s="244"/>
      <c r="N4" s="244"/>
      <c r="O4" s="244" t="s">
        <v>5</v>
      </c>
      <c r="P4" s="244"/>
      <c r="Q4" s="244"/>
    </row>
    <row r="5" spans="1:17" s="3" customFormat="1" ht="15.75">
      <c r="A5" s="240"/>
      <c r="B5" s="244"/>
      <c r="C5" s="38" t="s">
        <v>157</v>
      </c>
      <c r="D5" s="38" t="s">
        <v>567</v>
      </c>
      <c r="E5" s="38" t="s">
        <v>568</v>
      </c>
      <c r="F5" s="38" t="s">
        <v>157</v>
      </c>
      <c r="G5" s="38" t="s">
        <v>567</v>
      </c>
      <c r="H5" s="38" t="s">
        <v>568</v>
      </c>
      <c r="I5" s="38" t="s">
        <v>157</v>
      </c>
      <c r="J5" s="38" t="s">
        <v>567</v>
      </c>
      <c r="K5" s="38" t="s">
        <v>568</v>
      </c>
      <c r="L5" s="38" t="s">
        <v>157</v>
      </c>
      <c r="M5" s="38" t="s">
        <v>567</v>
      </c>
      <c r="N5" s="38" t="s">
        <v>568</v>
      </c>
      <c r="O5" s="38" t="s">
        <v>157</v>
      </c>
      <c r="P5" s="38" t="s">
        <v>567</v>
      </c>
      <c r="Q5" s="38" t="s">
        <v>568</v>
      </c>
    </row>
    <row r="6" spans="1:17" s="3" customFormat="1" ht="31.5">
      <c r="A6" s="7" t="s">
        <v>227</v>
      </c>
      <c r="B6" s="92">
        <v>2</v>
      </c>
      <c r="C6" s="5">
        <v>3700000</v>
      </c>
      <c r="D6" s="5">
        <v>4050000</v>
      </c>
      <c r="E6" s="5">
        <v>3970980</v>
      </c>
      <c r="F6" s="5">
        <v>728000</v>
      </c>
      <c r="G6" s="5">
        <v>863000</v>
      </c>
      <c r="H6" s="5">
        <v>846303</v>
      </c>
      <c r="I6" s="5">
        <v>700000</v>
      </c>
      <c r="J6" s="5">
        <v>633000</v>
      </c>
      <c r="K6" s="5">
        <v>407714</v>
      </c>
      <c r="L6" s="5">
        <v>189000</v>
      </c>
      <c r="M6" s="5">
        <v>189000</v>
      </c>
      <c r="N6" s="5">
        <v>9660</v>
      </c>
      <c r="O6" s="5">
        <f aca="true" t="shared" si="0" ref="O6:O53">C6+F6+I6+L6</f>
        <v>5317000</v>
      </c>
      <c r="P6" s="5">
        <f aca="true" t="shared" si="1" ref="P6:P53">D6+G6+J6+M6</f>
        <v>5735000</v>
      </c>
      <c r="Q6" s="5">
        <f aca="true" t="shared" si="2" ref="Q6:Q53">E6+H6+K6+N6</f>
        <v>5234657</v>
      </c>
    </row>
    <row r="7" spans="1:17" s="3" customFormat="1" ht="31.5">
      <c r="A7" s="7" t="s">
        <v>495</v>
      </c>
      <c r="B7" s="92">
        <v>3</v>
      </c>
      <c r="C7" s="5">
        <v>660000</v>
      </c>
      <c r="D7" s="5">
        <v>660000</v>
      </c>
      <c r="E7" s="5">
        <v>660000</v>
      </c>
      <c r="F7" s="5">
        <v>131000</v>
      </c>
      <c r="G7" s="5">
        <v>125996</v>
      </c>
      <c r="H7" s="5">
        <v>115836</v>
      </c>
      <c r="I7" s="5"/>
      <c r="J7" s="5"/>
      <c r="K7" s="5"/>
      <c r="L7" s="5"/>
      <c r="M7" s="5"/>
      <c r="N7" s="5"/>
      <c r="O7" s="5">
        <f t="shared" si="0"/>
        <v>791000</v>
      </c>
      <c r="P7" s="5">
        <f t="shared" si="1"/>
        <v>785996</v>
      </c>
      <c r="Q7" s="5">
        <f t="shared" si="2"/>
        <v>775836</v>
      </c>
    </row>
    <row r="8" spans="1:17" s="3" customFormat="1" ht="15.75">
      <c r="A8" s="7" t="s">
        <v>496</v>
      </c>
      <c r="B8" s="92">
        <v>3</v>
      </c>
      <c r="C8" s="5">
        <v>50000</v>
      </c>
      <c r="D8" s="5">
        <v>71305</v>
      </c>
      <c r="E8" s="5">
        <v>71305</v>
      </c>
      <c r="F8" s="5">
        <v>25000</v>
      </c>
      <c r="G8" s="5">
        <v>30004</v>
      </c>
      <c r="H8" s="5">
        <v>30004</v>
      </c>
      <c r="I8" s="5"/>
      <c r="J8" s="5"/>
      <c r="K8" s="5"/>
      <c r="L8" s="5"/>
      <c r="M8" s="5"/>
      <c r="N8" s="5"/>
      <c r="O8" s="5">
        <f t="shared" si="0"/>
        <v>75000</v>
      </c>
      <c r="P8" s="5">
        <f t="shared" si="1"/>
        <v>101309</v>
      </c>
      <c r="Q8" s="5">
        <f t="shared" si="2"/>
        <v>101309</v>
      </c>
    </row>
    <row r="9" spans="1:17" s="3" customFormat="1" ht="15.75">
      <c r="A9" s="7" t="s">
        <v>228</v>
      </c>
      <c r="B9" s="92">
        <v>2</v>
      </c>
      <c r="C9" s="5"/>
      <c r="D9" s="5"/>
      <c r="E9" s="5"/>
      <c r="F9" s="5"/>
      <c r="G9" s="5"/>
      <c r="H9" s="5"/>
      <c r="I9" s="5">
        <v>150000</v>
      </c>
      <c r="J9" s="5">
        <v>150000</v>
      </c>
      <c r="K9" s="5">
        <v>1573</v>
      </c>
      <c r="L9" s="5">
        <v>40500</v>
      </c>
      <c r="M9" s="5">
        <v>40500</v>
      </c>
      <c r="N9" s="5">
        <v>429</v>
      </c>
      <c r="O9" s="5">
        <f t="shared" si="0"/>
        <v>190500</v>
      </c>
      <c r="P9" s="5">
        <f t="shared" si="1"/>
        <v>190500</v>
      </c>
      <c r="Q9" s="5">
        <f t="shared" si="2"/>
        <v>2002</v>
      </c>
    </row>
    <row r="10" spans="1:17" s="3" customFormat="1" ht="31.5">
      <c r="A10" s="7" t="s">
        <v>229</v>
      </c>
      <c r="B10" s="92">
        <v>2</v>
      </c>
      <c r="C10" s="5"/>
      <c r="D10" s="5"/>
      <c r="E10" s="5"/>
      <c r="F10" s="5"/>
      <c r="G10" s="5"/>
      <c r="H10" s="5"/>
      <c r="I10" s="5">
        <v>200000</v>
      </c>
      <c r="J10" s="5">
        <v>200000</v>
      </c>
      <c r="K10" s="5">
        <v>1643</v>
      </c>
      <c r="L10" s="5">
        <v>54000</v>
      </c>
      <c r="M10" s="5">
        <v>54000</v>
      </c>
      <c r="N10" s="5">
        <v>442</v>
      </c>
      <c r="O10" s="5">
        <f t="shared" si="0"/>
        <v>254000</v>
      </c>
      <c r="P10" s="5">
        <f t="shared" si="1"/>
        <v>254000</v>
      </c>
      <c r="Q10" s="5">
        <f t="shared" si="2"/>
        <v>2085</v>
      </c>
    </row>
    <row r="11" spans="1:17" s="3" customFormat="1" ht="15.75" hidden="1">
      <c r="A11" s="7" t="s">
        <v>230</v>
      </c>
      <c r="B11" s="92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>
        <f t="shared" si="0"/>
        <v>0</v>
      </c>
      <c r="P11" s="5">
        <f t="shared" si="1"/>
        <v>0</v>
      </c>
      <c r="Q11" s="5">
        <f t="shared" si="2"/>
        <v>0</v>
      </c>
    </row>
    <row r="12" spans="1:17" s="3" customFormat="1" ht="15.75" hidden="1">
      <c r="A12" s="7" t="s">
        <v>231</v>
      </c>
      <c r="B12" s="92">
        <v>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>
        <f t="shared" si="0"/>
        <v>0</v>
      </c>
      <c r="P12" s="5">
        <f t="shared" si="1"/>
        <v>0</v>
      </c>
      <c r="Q12" s="5">
        <f t="shared" si="2"/>
        <v>0</v>
      </c>
    </row>
    <row r="13" spans="1:17" s="3" customFormat="1" ht="15.75" hidden="1">
      <c r="A13" s="7" t="s">
        <v>232</v>
      </c>
      <c r="B13" s="92">
        <v>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f t="shared" si="0"/>
        <v>0</v>
      </c>
      <c r="P13" s="5">
        <f t="shared" si="1"/>
        <v>0</v>
      </c>
      <c r="Q13" s="5">
        <f t="shared" si="2"/>
        <v>0</v>
      </c>
    </row>
    <row r="14" spans="1:17" s="3" customFormat="1" ht="15.75" hidden="1">
      <c r="A14" s="7" t="s">
        <v>473</v>
      </c>
      <c r="B14" s="92">
        <v>2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f t="shared" si="0"/>
        <v>0</v>
      </c>
      <c r="P14" s="5">
        <f t="shared" si="1"/>
        <v>0</v>
      </c>
      <c r="Q14" s="5">
        <f t="shared" si="2"/>
        <v>0</v>
      </c>
    </row>
    <row r="15" spans="1:17" s="3" customFormat="1" ht="15.75" hidden="1">
      <c r="A15" s="7" t="s">
        <v>474</v>
      </c>
      <c r="B15" s="92">
        <v>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si="0"/>
        <v>0</v>
      </c>
      <c r="P15" s="5">
        <f t="shared" si="1"/>
        <v>0</v>
      </c>
      <c r="Q15" s="5">
        <f t="shared" si="2"/>
        <v>0</v>
      </c>
    </row>
    <row r="16" spans="1:17" s="3" customFormat="1" ht="15.75" hidden="1">
      <c r="A16" s="7" t="s">
        <v>233</v>
      </c>
      <c r="B16" s="92">
        <v>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f t="shared" si="0"/>
        <v>0</v>
      </c>
      <c r="P16" s="5">
        <f t="shared" si="1"/>
        <v>0</v>
      </c>
      <c r="Q16" s="5">
        <f t="shared" si="2"/>
        <v>0</v>
      </c>
    </row>
    <row r="17" spans="1:17" s="3" customFormat="1" ht="15.75" hidden="1">
      <c r="A17" s="7" t="s">
        <v>234</v>
      </c>
      <c r="B17" s="92">
        <v>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0"/>
        <v>0</v>
      </c>
      <c r="P17" s="5">
        <f t="shared" si="1"/>
        <v>0</v>
      </c>
      <c r="Q17" s="5">
        <f t="shared" si="2"/>
        <v>0</v>
      </c>
    </row>
    <row r="18" spans="1:17" s="3" customFormat="1" ht="15.75">
      <c r="A18" s="7" t="s">
        <v>235</v>
      </c>
      <c r="B18" s="92">
        <v>2</v>
      </c>
      <c r="C18" s="5"/>
      <c r="D18" s="5"/>
      <c r="E18" s="5"/>
      <c r="F18" s="5"/>
      <c r="G18" s="5"/>
      <c r="H18" s="5"/>
      <c r="I18" s="5">
        <v>1600000</v>
      </c>
      <c r="J18" s="5">
        <v>1600000</v>
      </c>
      <c r="K18" s="5">
        <v>820000</v>
      </c>
      <c r="L18" s="5">
        <v>432000</v>
      </c>
      <c r="M18" s="5">
        <v>432000</v>
      </c>
      <c r="N18" s="5">
        <v>205200</v>
      </c>
      <c r="O18" s="5">
        <f t="shared" si="0"/>
        <v>2032000</v>
      </c>
      <c r="P18" s="5">
        <f t="shared" si="1"/>
        <v>2032000</v>
      </c>
      <c r="Q18" s="5">
        <f t="shared" si="2"/>
        <v>1025200</v>
      </c>
    </row>
    <row r="19" spans="1:17" ht="31.5" hidden="1">
      <c r="A19" s="7" t="s">
        <v>497</v>
      </c>
      <c r="B19" s="92">
        <v>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f t="shared" si="0"/>
        <v>0</v>
      </c>
      <c r="P19" s="5">
        <f t="shared" si="1"/>
        <v>0</v>
      </c>
      <c r="Q19" s="5">
        <f t="shared" si="2"/>
        <v>0</v>
      </c>
    </row>
    <row r="20" spans="1:17" ht="15.75" hidden="1">
      <c r="A20" s="7" t="s">
        <v>440</v>
      </c>
      <c r="B20" s="92">
        <v>2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f t="shared" si="0"/>
        <v>0</v>
      </c>
      <c r="P20" s="5">
        <f t="shared" si="1"/>
        <v>0</v>
      </c>
      <c r="Q20" s="5">
        <f t="shared" si="2"/>
        <v>0</v>
      </c>
    </row>
    <row r="21" spans="1:17" ht="15.75" hidden="1">
      <c r="A21" s="7" t="s">
        <v>236</v>
      </c>
      <c r="B21" s="92">
        <v>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>
        <f t="shared" si="0"/>
        <v>0</v>
      </c>
      <c r="P21" s="5">
        <f t="shared" si="1"/>
        <v>0</v>
      </c>
      <c r="Q21" s="5">
        <f t="shared" si="2"/>
        <v>0</v>
      </c>
    </row>
    <row r="22" spans="1:17" s="3" customFormat="1" ht="31.5">
      <c r="A22" s="7" t="s">
        <v>237</v>
      </c>
      <c r="B22" s="92">
        <v>2</v>
      </c>
      <c r="C22" s="5"/>
      <c r="D22" s="5"/>
      <c r="E22" s="5"/>
      <c r="F22" s="5"/>
      <c r="G22" s="5"/>
      <c r="H22" s="5"/>
      <c r="I22" s="5">
        <v>50000</v>
      </c>
      <c r="J22" s="5">
        <v>0</v>
      </c>
      <c r="K22" s="5">
        <v>0</v>
      </c>
      <c r="L22" s="5">
        <v>13500</v>
      </c>
      <c r="M22" s="5">
        <v>0</v>
      </c>
      <c r="N22" s="5">
        <v>0</v>
      </c>
      <c r="O22" s="5">
        <f t="shared" si="0"/>
        <v>63500</v>
      </c>
      <c r="P22" s="5">
        <f t="shared" si="1"/>
        <v>0</v>
      </c>
      <c r="Q22" s="5">
        <f t="shared" si="2"/>
        <v>0</v>
      </c>
    </row>
    <row r="23" spans="1:17" s="3" customFormat="1" ht="31.5">
      <c r="A23" s="7" t="s">
        <v>566</v>
      </c>
      <c r="B23" s="92">
        <v>2</v>
      </c>
      <c r="C23" s="5"/>
      <c r="D23" s="5"/>
      <c r="E23" s="5"/>
      <c r="F23" s="5"/>
      <c r="G23" s="5"/>
      <c r="H23" s="5"/>
      <c r="I23" s="5">
        <v>0</v>
      </c>
      <c r="J23" s="5">
        <v>50000</v>
      </c>
      <c r="K23" s="5">
        <v>18448</v>
      </c>
      <c r="L23" s="5">
        <v>0</v>
      </c>
      <c r="M23" s="5">
        <v>13500</v>
      </c>
      <c r="N23" s="5">
        <v>4981</v>
      </c>
      <c r="O23" s="5">
        <f t="shared" si="0"/>
        <v>0</v>
      </c>
      <c r="P23" s="5">
        <f t="shared" si="1"/>
        <v>63500</v>
      </c>
      <c r="Q23" s="5">
        <f t="shared" si="2"/>
        <v>23429</v>
      </c>
    </row>
    <row r="24" spans="1:17" s="3" customFormat="1" ht="15.75" hidden="1">
      <c r="A24" s="7" t="s">
        <v>238</v>
      </c>
      <c r="B24" s="92">
        <v>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f t="shared" si="0"/>
        <v>0</v>
      </c>
      <c r="P24" s="5">
        <f t="shared" si="1"/>
        <v>0</v>
      </c>
      <c r="Q24" s="5">
        <f t="shared" si="2"/>
        <v>0</v>
      </c>
    </row>
    <row r="25" spans="1:17" ht="15.75">
      <c r="A25" s="7" t="s">
        <v>239</v>
      </c>
      <c r="B25" s="92">
        <v>2</v>
      </c>
      <c r="C25" s="5"/>
      <c r="D25" s="5"/>
      <c r="E25" s="5"/>
      <c r="F25" s="5"/>
      <c r="G25" s="5"/>
      <c r="H25" s="5"/>
      <c r="I25" s="5">
        <v>200000</v>
      </c>
      <c r="J25" s="5">
        <v>200000</v>
      </c>
      <c r="K25" s="5">
        <v>154485</v>
      </c>
      <c r="L25" s="5">
        <v>54000</v>
      </c>
      <c r="M25" s="5">
        <v>54000</v>
      </c>
      <c r="N25" s="5">
        <v>27104</v>
      </c>
      <c r="O25" s="5">
        <f t="shared" si="0"/>
        <v>254000</v>
      </c>
      <c r="P25" s="5">
        <f t="shared" si="1"/>
        <v>254000</v>
      </c>
      <c r="Q25" s="5">
        <f t="shared" si="2"/>
        <v>181589</v>
      </c>
    </row>
    <row r="26" spans="1:17" ht="15.75">
      <c r="A26" s="7" t="s">
        <v>240</v>
      </c>
      <c r="B26" s="92">
        <v>2</v>
      </c>
      <c r="C26" s="5"/>
      <c r="D26" s="5"/>
      <c r="E26" s="5"/>
      <c r="F26" s="5"/>
      <c r="G26" s="5"/>
      <c r="H26" s="5"/>
      <c r="I26" s="5">
        <v>400000</v>
      </c>
      <c r="J26" s="5">
        <v>400000</v>
      </c>
      <c r="K26" s="5">
        <v>371783</v>
      </c>
      <c r="L26" s="5">
        <v>108000</v>
      </c>
      <c r="M26" s="5">
        <v>108000</v>
      </c>
      <c r="N26" s="5">
        <v>94374</v>
      </c>
      <c r="O26" s="5">
        <f t="shared" si="0"/>
        <v>508000</v>
      </c>
      <c r="P26" s="5">
        <f t="shared" si="1"/>
        <v>508000</v>
      </c>
      <c r="Q26" s="5">
        <f t="shared" si="2"/>
        <v>466157</v>
      </c>
    </row>
    <row r="27" spans="1:17" s="3" customFormat="1" ht="15.75">
      <c r="A27" s="7" t="s">
        <v>241</v>
      </c>
      <c r="B27" s="92">
        <v>2</v>
      </c>
      <c r="C27" s="5">
        <v>822000</v>
      </c>
      <c r="D27" s="5">
        <v>710500</v>
      </c>
      <c r="E27" s="5">
        <v>176200</v>
      </c>
      <c r="F27" s="5">
        <v>161000</v>
      </c>
      <c r="G27" s="5">
        <v>138500</v>
      </c>
      <c r="H27" s="5">
        <v>33513</v>
      </c>
      <c r="I27" s="5">
        <v>300000</v>
      </c>
      <c r="J27" s="5">
        <v>343591</v>
      </c>
      <c r="K27" s="5">
        <v>262851</v>
      </c>
      <c r="L27" s="5">
        <v>81000</v>
      </c>
      <c r="M27" s="5">
        <v>92769</v>
      </c>
      <c r="N27" s="5">
        <v>60059</v>
      </c>
      <c r="O27" s="5">
        <f t="shared" si="0"/>
        <v>1364000</v>
      </c>
      <c r="P27" s="5">
        <f t="shared" si="1"/>
        <v>1285360</v>
      </c>
      <c r="Q27" s="5">
        <f t="shared" si="2"/>
        <v>532623</v>
      </c>
    </row>
    <row r="28" spans="1:17" s="3" customFormat="1" ht="15.75" hidden="1">
      <c r="A28" s="7" t="s">
        <v>242</v>
      </c>
      <c r="B28" s="92">
        <v>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>
        <f t="shared" si="0"/>
        <v>0</v>
      </c>
      <c r="P28" s="5">
        <f t="shared" si="1"/>
        <v>0</v>
      </c>
      <c r="Q28" s="5">
        <f t="shared" si="2"/>
        <v>0</v>
      </c>
    </row>
    <row r="29" spans="1:17" s="3" customFormat="1" ht="15.75" hidden="1">
      <c r="A29" s="7" t="s">
        <v>243</v>
      </c>
      <c r="B29" s="92">
        <v>2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 t="shared" si="0"/>
        <v>0</v>
      </c>
      <c r="P29" s="5">
        <f t="shared" si="1"/>
        <v>0</v>
      </c>
      <c r="Q29" s="5">
        <f t="shared" si="2"/>
        <v>0</v>
      </c>
    </row>
    <row r="30" spans="1:17" ht="31.5" hidden="1">
      <c r="A30" s="7" t="s">
        <v>244</v>
      </c>
      <c r="B30" s="92">
        <v>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>
        <f t="shared" si="0"/>
        <v>0</v>
      </c>
      <c r="P30" s="5">
        <f t="shared" si="1"/>
        <v>0</v>
      </c>
      <c r="Q30" s="5">
        <f t="shared" si="2"/>
        <v>0</v>
      </c>
    </row>
    <row r="31" spans="1:17" s="3" customFormat="1" ht="15.75" hidden="1">
      <c r="A31" s="7" t="s">
        <v>245</v>
      </c>
      <c r="B31" s="92">
        <v>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f t="shared" si="0"/>
        <v>0</v>
      </c>
      <c r="P31" s="5">
        <f t="shared" si="1"/>
        <v>0</v>
      </c>
      <c r="Q31" s="5">
        <f t="shared" si="2"/>
        <v>0</v>
      </c>
    </row>
    <row r="32" spans="1:17" s="3" customFormat="1" ht="15.75">
      <c r="A32" s="7" t="s">
        <v>246</v>
      </c>
      <c r="B32" s="92">
        <v>2</v>
      </c>
      <c r="C32" s="5"/>
      <c r="D32" s="5"/>
      <c r="E32" s="5"/>
      <c r="F32" s="5"/>
      <c r="G32" s="5"/>
      <c r="H32" s="5"/>
      <c r="I32" s="5">
        <v>5000</v>
      </c>
      <c r="J32" s="5">
        <v>5000</v>
      </c>
      <c r="K32" s="5">
        <v>0</v>
      </c>
      <c r="L32" s="5"/>
      <c r="M32" s="5"/>
      <c r="N32" s="5"/>
      <c r="O32" s="5">
        <f t="shared" si="0"/>
        <v>5000</v>
      </c>
      <c r="P32" s="5">
        <f t="shared" si="1"/>
        <v>5000</v>
      </c>
      <c r="Q32" s="5">
        <f t="shared" si="2"/>
        <v>0</v>
      </c>
    </row>
    <row r="33" spans="1:17" s="3" customFormat="1" ht="15.75" hidden="1">
      <c r="A33" s="7" t="s">
        <v>247</v>
      </c>
      <c r="B33" s="92">
        <v>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f t="shared" si="0"/>
        <v>0</v>
      </c>
      <c r="P33" s="5">
        <f t="shared" si="1"/>
        <v>0</v>
      </c>
      <c r="Q33" s="5">
        <f t="shared" si="2"/>
        <v>0</v>
      </c>
    </row>
    <row r="34" spans="1:17" s="3" customFormat="1" ht="31.5" hidden="1">
      <c r="A34" s="7" t="s">
        <v>248</v>
      </c>
      <c r="B34" s="92">
        <v>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>
        <f t="shared" si="0"/>
        <v>0</v>
      </c>
      <c r="P34" s="5">
        <f t="shared" si="1"/>
        <v>0</v>
      </c>
      <c r="Q34" s="5">
        <f t="shared" si="2"/>
        <v>0</v>
      </c>
    </row>
    <row r="35" spans="1:17" s="3" customFormat="1" ht="31.5">
      <c r="A35" s="7" t="s">
        <v>249</v>
      </c>
      <c r="B35" s="92">
        <v>2</v>
      </c>
      <c r="C35" s="5"/>
      <c r="D35" s="5"/>
      <c r="E35" s="5"/>
      <c r="F35" s="5"/>
      <c r="G35" s="5"/>
      <c r="H35" s="5"/>
      <c r="I35" s="5">
        <v>150000</v>
      </c>
      <c r="J35" s="5">
        <v>150000</v>
      </c>
      <c r="K35" s="5">
        <v>116614</v>
      </c>
      <c r="L35" s="5">
        <v>40500</v>
      </c>
      <c r="M35" s="5">
        <v>40500</v>
      </c>
      <c r="N35" s="5">
        <v>14476</v>
      </c>
      <c r="O35" s="5">
        <f t="shared" si="0"/>
        <v>190500</v>
      </c>
      <c r="P35" s="5">
        <f t="shared" si="1"/>
        <v>190500</v>
      </c>
      <c r="Q35" s="5">
        <f t="shared" si="2"/>
        <v>131090</v>
      </c>
    </row>
    <row r="36" spans="1:17" s="3" customFormat="1" ht="15.75" hidden="1">
      <c r="A36" s="7" t="s">
        <v>470</v>
      </c>
      <c r="B36" s="92">
        <v>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>
        <f t="shared" si="0"/>
        <v>0</v>
      </c>
      <c r="P36" s="5">
        <f t="shared" si="1"/>
        <v>0</v>
      </c>
      <c r="Q36" s="5">
        <f t="shared" si="2"/>
        <v>0</v>
      </c>
    </row>
    <row r="37" spans="1:17" s="3" customFormat="1" ht="15.75" hidden="1">
      <c r="A37" s="7" t="s">
        <v>250</v>
      </c>
      <c r="B37" s="92">
        <v>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>
        <f t="shared" si="0"/>
        <v>0</v>
      </c>
      <c r="P37" s="5">
        <f t="shared" si="1"/>
        <v>0</v>
      </c>
      <c r="Q37" s="5">
        <f t="shared" si="2"/>
        <v>0</v>
      </c>
    </row>
    <row r="38" spans="1:17" s="3" customFormat="1" ht="31.5">
      <c r="A38" s="7" t="s">
        <v>498</v>
      </c>
      <c r="B38" s="92">
        <v>2</v>
      </c>
      <c r="C38" s="5"/>
      <c r="D38" s="5"/>
      <c r="E38" s="5"/>
      <c r="F38" s="5"/>
      <c r="G38" s="5"/>
      <c r="H38" s="5"/>
      <c r="I38" s="5">
        <v>1000000</v>
      </c>
      <c r="J38" s="5">
        <v>1000000</v>
      </c>
      <c r="K38" s="5">
        <v>0</v>
      </c>
      <c r="L38" s="5">
        <v>27000</v>
      </c>
      <c r="M38" s="5">
        <v>27000</v>
      </c>
      <c r="N38" s="5">
        <v>0</v>
      </c>
      <c r="O38" s="5">
        <f t="shared" si="0"/>
        <v>1027000</v>
      </c>
      <c r="P38" s="5">
        <f t="shared" si="1"/>
        <v>1027000</v>
      </c>
      <c r="Q38" s="5">
        <f t="shared" si="2"/>
        <v>0</v>
      </c>
    </row>
    <row r="39" spans="1:17" s="3" customFormat="1" ht="15.75">
      <c r="A39" s="7" t="s">
        <v>251</v>
      </c>
      <c r="B39" s="92">
        <v>2</v>
      </c>
      <c r="C39" s="5">
        <v>325000</v>
      </c>
      <c r="D39" s="5">
        <v>325000</v>
      </c>
      <c r="E39" s="5">
        <v>322300</v>
      </c>
      <c r="F39" s="5">
        <v>65000</v>
      </c>
      <c r="G39" s="5">
        <v>105000</v>
      </c>
      <c r="H39" s="5">
        <v>93655</v>
      </c>
      <c r="I39" s="5">
        <v>200000</v>
      </c>
      <c r="J39" s="5">
        <v>200000</v>
      </c>
      <c r="K39" s="5">
        <v>121789</v>
      </c>
      <c r="L39" s="5">
        <v>54000</v>
      </c>
      <c r="M39" s="5">
        <v>54000</v>
      </c>
      <c r="N39" s="5">
        <v>32253</v>
      </c>
      <c r="O39" s="5">
        <f t="shared" si="0"/>
        <v>644000</v>
      </c>
      <c r="P39" s="5">
        <f t="shared" si="1"/>
        <v>684000</v>
      </c>
      <c r="Q39" s="5">
        <f t="shared" si="2"/>
        <v>569997</v>
      </c>
    </row>
    <row r="40" spans="1:17" s="3" customFormat="1" ht="31.5">
      <c r="A40" s="7" t="s">
        <v>252</v>
      </c>
      <c r="B40" s="92">
        <v>2</v>
      </c>
      <c r="C40" s="5">
        <v>0</v>
      </c>
      <c r="D40" s="5">
        <v>362800</v>
      </c>
      <c r="E40" s="5">
        <v>362800</v>
      </c>
      <c r="F40" s="5">
        <v>0</v>
      </c>
      <c r="G40" s="5">
        <v>69000</v>
      </c>
      <c r="H40" s="5">
        <v>63672</v>
      </c>
      <c r="I40" s="5">
        <v>750000</v>
      </c>
      <c r="J40" s="5">
        <v>957550</v>
      </c>
      <c r="K40" s="5">
        <v>932326</v>
      </c>
      <c r="L40" s="5">
        <v>202500</v>
      </c>
      <c r="M40" s="5">
        <v>209950</v>
      </c>
      <c r="N40" s="5">
        <v>144881</v>
      </c>
      <c r="O40" s="5">
        <f t="shared" si="0"/>
        <v>952500</v>
      </c>
      <c r="P40" s="5">
        <f t="shared" si="1"/>
        <v>1599300</v>
      </c>
      <c r="Q40" s="5">
        <f t="shared" si="2"/>
        <v>1503679</v>
      </c>
    </row>
    <row r="41" spans="1:17" s="3" customFormat="1" ht="15.75">
      <c r="A41" s="7" t="s">
        <v>489</v>
      </c>
      <c r="B41" s="92">
        <v>2</v>
      </c>
      <c r="C41" s="5">
        <v>400000</v>
      </c>
      <c r="D41" s="5">
        <v>365895</v>
      </c>
      <c r="E41" s="5">
        <v>229500</v>
      </c>
      <c r="F41" s="5"/>
      <c r="G41" s="5"/>
      <c r="H41" s="5"/>
      <c r="I41" s="5"/>
      <c r="J41" s="5"/>
      <c r="K41" s="5"/>
      <c r="L41" s="5"/>
      <c r="M41" s="5"/>
      <c r="N41" s="5"/>
      <c r="O41" s="5">
        <f t="shared" si="0"/>
        <v>400000</v>
      </c>
      <c r="P41" s="5">
        <f t="shared" si="1"/>
        <v>365895</v>
      </c>
      <c r="Q41" s="5">
        <f t="shared" si="2"/>
        <v>229500</v>
      </c>
    </row>
    <row r="42" spans="1:17" ht="15.75" hidden="1">
      <c r="A42" s="7" t="s">
        <v>463</v>
      </c>
      <c r="B42" s="92">
        <v>2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>
        <f t="shared" si="0"/>
        <v>0</v>
      </c>
      <c r="P42" s="5">
        <f t="shared" si="1"/>
        <v>0</v>
      </c>
      <c r="Q42" s="5">
        <f t="shared" si="2"/>
        <v>0</v>
      </c>
    </row>
    <row r="43" spans="1:17" ht="15.75">
      <c r="A43" s="129" t="s">
        <v>573</v>
      </c>
      <c r="B43" s="92">
        <v>2</v>
      </c>
      <c r="C43" s="5"/>
      <c r="D43" s="5"/>
      <c r="E43" s="5"/>
      <c r="F43" s="5"/>
      <c r="G43" s="5"/>
      <c r="H43" s="5"/>
      <c r="I43" s="5">
        <v>0</v>
      </c>
      <c r="J43" s="5">
        <v>9449</v>
      </c>
      <c r="K43" s="5">
        <v>0</v>
      </c>
      <c r="L43" s="5">
        <v>0</v>
      </c>
      <c r="M43" s="5">
        <v>2551</v>
      </c>
      <c r="N43" s="5">
        <v>0</v>
      </c>
      <c r="O43" s="5">
        <f t="shared" si="0"/>
        <v>0</v>
      </c>
      <c r="P43" s="5">
        <f t="shared" si="1"/>
        <v>12000</v>
      </c>
      <c r="Q43" s="5">
        <f t="shared" si="2"/>
        <v>0</v>
      </c>
    </row>
    <row r="44" spans="1:17" s="3" customFormat="1" ht="15.75">
      <c r="A44" s="7" t="s">
        <v>253</v>
      </c>
      <c r="B44" s="92">
        <v>2</v>
      </c>
      <c r="C44" s="5"/>
      <c r="D44" s="5"/>
      <c r="E44" s="5"/>
      <c r="F44" s="5"/>
      <c r="G44" s="5"/>
      <c r="H44" s="5"/>
      <c r="I44" s="5">
        <v>622559</v>
      </c>
      <c r="J44" s="5">
        <v>535378</v>
      </c>
      <c r="K44" s="5">
        <v>353500</v>
      </c>
      <c r="L44" s="5">
        <v>168091</v>
      </c>
      <c r="M44" s="5">
        <v>144552</v>
      </c>
      <c r="N44" s="5">
        <v>95448</v>
      </c>
      <c r="O44" s="5">
        <f t="shared" si="0"/>
        <v>790650</v>
      </c>
      <c r="P44" s="5">
        <f t="shared" si="1"/>
        <v>679930</v>
      </c>
      <c r="Q44" s="5">
        <f t="shared" si="2"/>
        <v>448948</v>
      </c>
    </row>
    <row r="45" spans="1:17" s="3" customFormat="1" ht="15.75" hidden="1">
      <c r="A45" s="7" t="s">
        <v>499</v>
      </c>
      <c r="B45" s="92">
        <v>2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>
        <f t="shared" si="0"/>
        <v>0</v>
      </c>
      <c r="P45" s="5">
        <f t="shared" si="1"/>
        <v>0</v>
      </c>
      <c r="Q45" s="5">
        <f t="shared" si="2"/>
        <v>0</v>
      </c>
    </row>
    <row r="46" spans="1:17" s="3" customFormat="1" ht="15.75">
      <c r="A46" s="7" t="s">
        <v>133</v>
      </c>
      <c r="B46" s="92"/>
      <c r="C46" s="5"/>
      <c r="D46" s="5"/>
      <c r="E46" s="5"/>
      <c r="F46" s="5"/>
      <c r="G46" s="5"/>
      <c r="H46" s="5"/>
      <c r="I46" s="5">
        <f>SUM(I47:I49)</f>
        <v>1464091</v>
      </c>
      <c r="J46" s="5">
        <f>SUM(J47:J49)</f>
        <v>1462322</v>
      </c>
      <c r="K46" s="5">
        <f>SUM(K47:K49)</f>
        <v>689307</v>
      </c>
      <c r="L46" s="5"/>
      <c r="M46" s="5"/>
      <c r="N46" s="5"/>
      <c r="O46" s="5">
        <f t="shared" si="0"/>
        <v>1464091</v>
      </c>
      <c r="P46" s="5">
        <f t="shared" si="1"/>
        <v>1462322</v>
      </c>
      <c r="Q46" s="5">
        <f t="shared" si="2"/>
        <v>689307</v>
      </c>
    </row>
    <row r="47" spans="1:17" s="3" customFormat="1" ht="15.75">
      <c r="A47" s="80" t="s">
        <v>378</v>
      </c>
      <c r="B47" s="92">
        <v>1</v>
      </c>
      <c r="C47" s="5"/>
      <c r="D47" s="5"/>
      <c r="E47" s="5"/>
      <c r="F47" s="5"/>
      <c r="G47" s="5"/>
      <c r="H47" s="5"/>
      <c r="I47" s="5">
        <f>SUMIF($B$6:$B$46,"1",L$6:L$46)</f>
        <v>0</v>
      </c>
      <c r="J47" s="5">
        <f>SUMIF($B$6:$B$46,"1",M$6:M$46)</f>
        <v>0</v>
      </c>
      <c r="K47" s="5">
        <f>SUMIF($B$6:$B$46,"1",N$6:N$46)</f>
        <v>0</v>
      </c>
      <c r="L47" s="5"/>
      <c r="M47" s="5"/>
      <c r="N47" s="5"/>
      <c r="O47" s="5">
        <f t="shared" si="0"/>
        <v>0</v>
      </c>
      <c r="P47" s="5">
        <f t="shared" si="1"/>
        <v>0</v>
      </c>
      <c r="Q47" s="5">
        <f t="shared" si="2"/>
        <v>0</v>
      </c>
    </row>
    <row r="48" spans="1:17" s="3" customFormat="1" ht="15.75">
      <c r="A48" s="80" t="s">
        <v>220</v>
      </c>
      <c r="B48" s="92">
        <v>2</v>
      </c>
      <c r="C48" s="5"/>
      <c r="D48" s="5"/>
      <c r="E48" s="5"/>
      <c r="F48" s="5"/>
      <c r="G48" s="5"/>
      <c r="H48" s="5"/>
      <c r="I48" s="5">
        <f>SUMIF($B$6:$B$46,"2",L$6:L$46)</f>
        <v>1464091</v>
      </c>
      <c r="J48" s="5">
        <f>SUMIF($B$6:$B$46,"2",M$6:M$46)</f>
        <v>1462322</v>
      </c>
      <c r="K48" s="5">
        <f>SUMIF($B$6:$B$46,"2",N$6:N$46)</f>
        <v>689307</v>
      </c>
      <c r="L48" s="5"/>
      <c r="M48" s="5"/>
      <c r="N48" s="5"/>
      <c r="O48" s="5">
        <f t="shared" si="0"/>
        <v>1464091</v>
      </c>
      <c r="P48" s="5">
        <f t="shared" si="1"/>
        <v>1462322</v>
      </c>
      <c r="Q48" s="5">
        <f t="shared" si="2"/>
        <v>689307</v>
      </c>
    </row>
    <row r="49" spans="1:17" s="3" customFormat="1" ht="15.75">
      <c r="A49" s="80" t="s">
        <v>112</v>
      </c>
      <c r="B49" s="92">
        <v>3</v>
      </c>
      <c r="C49" s="5"/>
      <c r="D49" s="5"/>
      <c r="E49" s="5"/>
      <c r="F49" s="5"/>
      <c r="G49" s="5"/>
      <c r="H49" s="5"/>
      <c r="I49" s="5">
        <f>SUMIF($B$6:$B$46,"3",L$6:L$46)</f>
        <v>0</v>
      </c>
      <c r="J49" s="5">
        <f>SUMIF($B$6:$B$46,"3",M$6:M$46)</f>
        <v>0</v>
      </c>
      <c r="K49" s="5">
        <f>SUMIF($B$6:$B$46,"3",N$6:N$46)</f>
        <v>0</v>
      </c>
      <c r="L49" s="5"/>
      <c r="M49" s="5"/>
      <c r="N49" s="5"/>
      <c r="O49" s="5">
        <f t="shared" si="0"/>
        <v>0</v>
      </c>
      <c r="P49" s="5">
        <f t="shared" si="1"/>
        <v>0</v>
      </c>
      <c r="Q49" s="5">
        <f t="shared" si="2"/>
        <v>0</v>
      </c>
    </row>
    <row r="50" spans="1:17" s="3" customFormat="1" ht="15.75">
      <c r="A50" s="8" t="s">
        <v>385</v>
      </c>
      <c r="B50" s="92"/>
      <c r="C50" s="14">
        <f aca="true" t="shared" si="3" ref="C50:K50">SUM(C51:C53)</f>
        <v>5957000</v>
      </c>
      <c r="D50" s="14">
        <f t="shared" si="3"/>
        <v>6545500</v>
      </c>
      <c r="E50" s="14">
        <f t="shared" si="3"/>
        <v>5793085</v>
      </c>
      <c r="F50" s="14">
        <f t="shared" si="3"/>
        <v>1110000</v>
      </c>
      <c r="G50" s="14">
        <f t="shared" si="3"/>
        <v>1331500</v>
      </c>
      <c r="H50" s="14">
        <f t="shared" si="3"/>
        <v>1182983</v>
      </c>
      <c r="I50" s="14">
        <f t="shared" si="3"/>
        <v>7791650</v>
      </c>
      <c r="J50" s="14">
        <f t="shared" si="3"/>
        <v>7896290</v>
      </c>
      <c r="K50" s="14">
        <f t="shared" si="3"/>
        <v>4252033</v>
      </c>
      <c r="L50" s="14"/>
      <c r="M50" s="14"/>
      <c r="N50" s="14"/>
      <c r="O50" s="14">
        <f t="shared" si="0"/>
        <v>14858650</v>
      </c>
      <c r="P50" s="14">
        <f t="shared" si="1"/>
        <v>15773290</v>
      </c>
      <c r="Q50" s="14">
        <f t="shared" si="2"/>
        <v>11228101</v>
      </c>
    </row>
    <row r="51" spans="1:17" s="3" customFormat="1" ht="15.75">
      <c r="A51" s="80" t="s">
        <v>378</v>
      </c>
      <c r="B51" s="92">
        <v>1</v>
      </c>
      <c r="C51" s="124">
        <f aca="true" t="shared" si="4" ref="C51:K51">SUMIF($B$6:$B$50,"1",C$6:C$50)</f>
        <v>0</v>
      </c>
      <c r="D51" s="124">
        <f t="shared" si="4"/>
        <v>0</v>
      </c>
      <c r="E51" s="124">
        <f t="shared" si="4"/>
        <v>0</v>
      </c>
      <c r="F51" s="76">
        <f t="shared" si="4"/>
        <v>0</v>
      </c>
      <c r="G51" s="76">
        <f t="shared" si="4"/>
        <v>0</v>
      </c>
      <c r="H51" s="76">
        <f t="shared" si="4"/>
        <v>0</v>
      </c>
      <c r="I51" s="76">
        <f t="shared" si="4"/>
        <v>0</v>
      </c>
      <c r="J51" s="76">
        <f t="shared" si="4"/>
        <v>0</v>
      </c>
      <c r="K51" s="76">
        <f t="shared" si="4"/>
        <v>0</v>
      </c>
      <c r="L51" s="76"/>
      <c r="M51" s="76"/>
      <c r="N51" s="76"/>
      <c r="O51" s="5">
        <f t="shared" si="0"/>
        <v>0</v>
      </c>
      <c r="P51" s="5">
        <f t="shared" si="1"/>
        <v>0</v>
      </c>
      <c r="Q51" s="5">
        <f t="shared" si="2"/>
        <v>0</v>
      </c>
    </row>
    <row r="52" spans="1:17" s="3" customFormat="1" ht="15.75">
      <c r="A52" s="80" t="s">
        <v>220</v>
      </c>
      <c r="B52" s="92">
        <v>2</v>
      </c>
      <c r="C52" s="124">
        <f aca="true" t="shared" si="5" ref="C52:K52">SUMIF($B$6:$B$50,"2",C$6:C$50)</f>
        <v>5247000</v>
      </c>
      <c r="D52" s="124">
        <f t="shared" si="5"/>
        <v>5814195</v>
      </c>
      <c r="E52" s="124">
        <f t="shared" si="5"/>
        <v>5061780</v>
      </c>
      <c r="F52" s="76">
        <f t="shared" si="5"/>
        <v>954000</v>
      </c>
      <c r="G52" s="76">
        <f t="shared" si="5"/>
        <v>1175500</v>
      </c>
      <c r="H52" s="76">
        <f t="shared" si="5"/>
        <v>1037143</v>
      </c>
      <c r="I52" s="76">
        <f t="shared" si="5"/>
        <v>7791650</v>
      </c>
      <c r="J52" s="76">
        <f t="shared" si="5"/>
        <v>7896290</v>
      </c>
      <c r="K52" s="76">
        <f t="shared" si="5"/>
        <v>4252033</v>
      </c>
      <c r="L52" s="76"/>
      <c r="M52" s="76"/>
      <c r="N52" s="76"/>
      <c r="O52" s="5">
        <f t="shared" si="0"/>
        <v>13992650</v>
      </c>
      <c r="P52" s="5">
        <f t="shared" si="1"/>
        <v>14885985</v>
      </c>
      <c r="Q52" s="5">
        <f t="shared" si="2"/>
        <v>10350956</v>
      </c>
    </row>
    <row r="53" spans="1:17" s="3" customFormat="1" ht="15.75">
      <c r="A53" s="80" t="s">
        <v>112</v>
      </c>
      <c r="B53" s="92">
        <v>3</v>
      </c>
      <c r="C53" s="124">
        <f aca="true" t="shared" si="6" ref="C53:K53">SUMIF($B$6:$B$50,"3",C$6:C$50)</f>
        <v>710000</v>
      </c>
      <c r="D53" s="124">
        <f t="shared" si="6"/>
        <v>731305</v>
      </c>
      <c r="E53" s="124">
        <f t="shared" si="6"/>
        <v>731305</v>
      </c>
      <c r="F53" s="76">
        <f t="shared" si="6"/>
        <v>156000</v>
      </c>
      <c r="G53" s="76">
        <f t="shared" si="6"/>
        <v>156000</v>
      </c>
      <c r="H53" s="76">
        <f t="shared" si="6"/>
        <v>145840</v>
      </c>
      <c r="I53" s="76">
        <f t="shared" si="6"/>
        <v>0</v>
      </c>
      <c r="J53" s="76">
        <f t="shared" si="6"/>
        <v>0</v>
      </c>
      <c r="K53" s="76">
        <f t="shared" si="6"/>
        <v>0</v>
      </c>
      <c r="L53" s="76"/>
      <c r="M53" s="76"/>
      <c r="N53" s="76"/>
      <c r="O53" s="5">
        <f t="shared" si="0"/>
        <v>866000</v>
      </c>
      <c r="P53" s="5">
        <f t="shared" si="1"/>
        <v>887305</v>
      </c>
      <c r="Q53" s="5">
        <f t="shared" si="2"/>
        <v>877145</v>
      </c>
    </row>
  </sheetData>
  <sheetProtection/>
  <mergeCells count="9">
    <mergeCell ref="F4:H4"/>
    <mergeCell ref="I4:K4"/>
    <mergeCell ref="L4:N4"/>
    <mergeCell ref="O4:Q4"/>
    <mergeCell ref="A1:Q1"/>
    <mergeCell ref="A2:Q2"/>
    <mergeCell ref="A4:A5"/>
    <mergeCell ref="B4:B5"/>
    <mergeCell ref="C4:E4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300" verticalDpi="300" orientation="landscape" paperSize="9" scale="54" r:id="rId1"/>
  <headerFooter>
    <oddFooter>&amp;C&amp;P. oldal, összesen: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42.28125" style="26" customWidth="1"/>
    <col min="2" max="2" width="11.57421875" style="30" customWidth="1"/>
    <col min="3" max="4" width="11.140625" style="30" customWidth="1"/>
    <col min="5" max="5" width="11.57421875" style="30" customWidth="1"/>
    <col min="6" max="16384" width="9.140625" style="30" customWidth="1"/>
  </cols>
  <sheetData>
    <row r="1" spans="1:6" s="23" customFormat="1" ht="48.75" customHeight="1">
      <c r="A1" s="273" t="s">
        <v>542</v>
      </c>
      <c r="B1" s="273"/>
      <c r="C1" s="273"/>
      <c r="D1" s="273"/>
      <c r="E1" s="273"/>
      <c r="F1" s="111"/>
    </row>
    <row r="2" spans="1:5" s="23" customFormat="1" ht="13.5" customHeight="1">
      <c r="A2" s="116"/>
      <c r="B2" s="116"/>
      <c r="C2" s="116"/>
      <c r="D2" s="116"/>
      <c r="E2" s="116"/>
    </row>
    <row r="3" spans="1:5" s="23" customFormat="1" ht="40.5" customHeight="1">
      <c r="A3" s="274" t="s">
        <v>539</v>
      </c>
      <c r="B3" s="274"/>
      <c r="C3" s="274"/>
      <c r="D3" s="274"/>
      <c r="E3" s="274"/>
    </row>
    <row r="4" spans="1:5" s="23" customFormat="1" ht="14.25" customHeight="1">
      <c r="A4" s="24"/>
      <c r="B4" s="24"/>
      <c r="C4" s="24"/>
      <c r="D4" s="24"/>
      <c r="E4" s="117" t="s">
        <v>472</v>
      </c>
    </row>
    <row r="5" spans="1:6" s="27" customFormat="1" ht="21.75" customHeight="1">
      <c r="A5" s="109" t="s">
        <v>9</v>
      </c>
      <c r="B5" s="25" t="s">
        <v>468</v>
      </c>
      <c r="C5" s="25" t="s">
        <v>521</v>
      </c>
      <c r="D5" s="25" t="s">
        <v>535</v>
      </c>
      <c r="E5" s="25" t="s">
        <v>5</v>
      </c>
      <c r="F5" s="26"/>
    </row>
    <row r="6" spans="1:5" ht="15">
      <c r="A6" s="28" t="s">
        <v>382</v>
      </c>
      <c r="B6" s="29">
        <v>3500000</v>
      </c>
      <c r="C6" s="29">
        <v>3500000</v>
      </c>
      <c r="D6" s="29">
        <v>3500000</v>
      </c>
      <c r="E6" s="29">
        <f aca="true" t="shared" si="0" ref="E6:E21">SUM(B6:D6)</f>
        <v>10500000</v>
      </c>
    </row>
    <row r="7" spans="1:5" ht="15">
      <c r="A7" s="28" t="s">
        <v>380</v>
      </c>
      <c r="B7" s="29"/>
      <c r="C7" s="29"/>
      <c r="D7" s="29"/>
      <c r="E7" s="29">
        <f t="shared" si="0"/>
        <v>0</v>
      </c>
    </row>
    <row r="8" spans="1:5" ht="15">
      <c r="A8" s="28" t="s">
        <v>29</v>
      </c>
      <c r="B8" s="29">
        <v>10000</v>
      </c>
      <c r="C8" s="29">
        <v>10000</v>
      </c>
      <c r="D8" s="29">
        <v>10000</v>
      </c>
      <c r="E8" s="29">
        <f t="shared" si="0"/>
        <v>30000</v>
      </c>
    </row>
    <row r="9" spans="1:5" ht="32.25" customHeight="1">
      <c r="A9" s="31" t="s">
        <v>30</v>
      </c>
      <c r="B9" s="29">
        <v>800000</v>
      </c>
      <c r="C9" s="29">
        <v>800000</v>
      </c>
      <c r="D9" s="29">
        <v>800000</v>
      </c>
      <c r="E9" s="29">
        <f t="shared" si="0"/>
        <v>2400000</v>
      </c>
    </row>
    <row r="10" spans="1:5" ht="20.25" customHeight="1">
      <c r="A10" s="28" t="s">
        <v>31</v>
      </c>
      <c r="B10" s="29"/>
      <c r="C10" s="29"/>
      <c r="D10" s="29"/>
      <c r="E10" s="29">
        <f t="shared" si="0"/>
        <v>0</v>
      </c>
    </row>
    <row r="11" spans="1:5" ht="19.5" customHeight="1">
      <c r="A11" s="28" t="s">
        <v>32</v>
      </c>
      <c r="B11" s="29"/>
      <c r="C11" s="29"/>
      <c r="D11" s="29"/>
      <c r="E11" s="29">
        <f t="shared" si="0"/>
        <v>0</v>
      </c>
    </row>
    <row r="12" spans="1:5" ht="15.75" customHeight="1">
      <c r="A12" s="31" t="s">
        <v>381</v>
      </c>
      <c r="B12" s="29"/>
      <c r="C12" s="29"/>
      <c r="D12" s="29"/>
      <c r="E12" s="29">
        <f t="shared" si="0"/>
        <v>0</v>
      </c>
    </row>
    <row r="13" spans="1:5" s="34" customFormat="1" ht="14.25">
      <c r="A13" s="32" t="s">
        <v>40</v>
      </c>
      <c r="B13" s="33">
        <f>SUM(B6:B12)</f>
        <v>4310000</v>
      </c>
      <c r="C13" s="33">
        <f>SUM(C6:C12)</f>
        <v>4310000</v>
      </c>
      <c r="D13" s="33">
        <f>SUM(D6:D12)</f>
        <v>4310000</v>
      </c>
      <c r="E13" s="33">
        <f>SUM(E6:E12)</f>
        <v>12930000</v>
      </c>
    </row>
    <row r="14" spans="1:5" ht="15">
      <c r="A14" s="32" t="s">
        <v>41</v>
      </c>
      <c r="B14" s="33">
        <f>ROUNDDOWN(B13*0.5,0)</f>
        <v>2155000</v>
      </c>
      <c r="C14" s="33">
        <f>ROUNDDOWN(C13*0.5,0)</f>
        <v>2155000</v>
      </c>
      <c r="D14" s="33">
        <f>ROUNDDOWN(D13*0.5,0)</f>
        <v>2155000</v>
      </c>
      <c r="E14" s="33">
        <f t="shared" si="0"/>
        <v>6465000</v>
      </c>
    </row>
    <row r="15" spans="1:5" ht="19.5" customHeight="1">
      <c r="A15" s="31" t="s">
        <v>33</v>
      </c>
      <c r="B15" s="29"/>
      <c r="C15" s="29"/>
      <c r="D15" s="29"/>
      <c r="E15" s="29">
        <f t="shared" si="0"/>
        <v>0</v>
      </c>
    </row>
    <row r="16" spans="1:5" ht="20.25" customHeight="1">
      <c r="A16" s="31" t="s">
        <v>37</v>
      </c>
      <c r="B16" s="29"/>
      <c r="C16" s="29"/>
      <c r="D16" s="29"/>
      <c r="E16" s="29">
        <f t="shared" si="0"/>
        <v>0</v>
      </c>
    </row>
    <row r="17" spans="1:5" ht="17.25" customHeight="1">
      <c r="A17" s="31" t="s">
        <v>34</v>
      </c>
      <c r="B17" s="29"/>
      <c r="C17" s="29"/>
      <c r="D17" s="29"/>
      <c r="E17" s="29">
        <f t="shared" si="0"/>
        <v>0</v>
      </c>
    </row>
    <row r="18" spans="1:5" ht="14.25" customHeight="1">
      <c r="A18" s="28" t="s">
        <v>35</v>
      </c>
      <c r="B18" s="29"/>
      <c r="C18" s="29"/>
      <c r="D18" s="29"/>
      <c r="E18" s="29">
        <f t="shared" si="0"/>
        <v>0</v>
      </c>
    </row>
    <row r="19" spans="1:5" ht="15">
      <c r="A19" s="28" t="s">
        <v>36</v>
      </c>
      <c r="B19" s="29"/>
      <c r="C19" s="29"/>
      <c r="D19" s="29"/>
      <c r="E19" s="29">
        <f t="shared" si="0"/>
        <v>0</v>
      </c>
    </row>
    <row r="20" spans="1:5" ht="15">
      <c r="A20" s="28" t="s">
        <v>38</v>
      </c>
      <c r="B20" s="29"/>
      <c r="C20" s="29"/>
      <c r="D20" s="29"/>
      <c r="E20" s="29">
        <f t="shared" si="0"/>
        <v>0</v>
      </c>
    </row>
    <row r="21" spans="1:5" ht="24">
      <c r="A21" s="31" t="s">
        <v>90</v>
      </c>
      <c r="B21" s="29"/>
      <c r="C21" s="29"/>
      <c r="D21" s="29"/>
      <c r="E21" s="29">
        <f t="shared" si="0"/>
        <v>0</v>
      </c>
    </row>
    <row r="22" spans="1:5" s="34" customFormat="1" ht="18" customHeight="1">
      <c r="A22" s="35" t="s">
        <v>42</v>
      </c>
      <c r="B22" s="33">
        <f>SUM(B15:B21)</f>
        <v>0</v>
      </c>
      <c r="C22" s="33">
        <f>SUM(C15:C21)</f>
        <v>0</v>
      </c>
      <c r="D22" s="33">
        <f>SUM(D15:D21)</f>
        <v>0</v>
      </c>
      <c r="E22" s="33">
        <f>SUM(E15:E21)</f>
        <v>0</v>
      </c>
    </row>
    <row r="23" spans="1:5" s="34" customFormat="1" ht="18.75" customHeight="1">
      <c r="A23" s="35" t="s">
        <v>43</v>
      </c>
      <c r="B23" s="33">
        <f>B14-B22</f>
        <v>2155000</v>
      </c>
      <c r="C23" s="33">
        <f>C14-C22</f>
        <v>2155000</v>
      </c>
      <c r="D23" s="33">
        <f>D14-D22</f>
        <v>2155000</v>
      </c>
      <c r="E23" s="33">
        <f>E14-E22</f>
        <v>6465000</v>
      </c>
    </row>
    <row r="24" spans="1:5" s="34" customFormat="1" ht="25.5" customHeight="1">
      <c r="A24" s="36" t="s">
        <v>55</v>
      </c>
      <c r="B24" s="33"/>
      <c r="C24" s="33"/>
      <c r="D24" s="33"/>
      <c r="E24" s="33">
        <f>SUM(B24:D24)</f>
        <v>0</v>
      </c>
    </row>
    <row r="25" spans="1:5" s="34" customFormat="1" ht="18.75" customHeight="1">
      <c r="A25" s="89"/>
      <c r="B25" s="90"/>
      <c r="C25" s="90"/>
      <c r="D25" s="90"/>
      <c r="E25" s="90"/>
    </row>
    <row r="26" spans="1:5" s="34" customFormat="1" ht="27.75" customHeight="1">
      <c r="A26" s="275" t="s">
        <v>374</v>
      </c>
      <c r="B26" s="275"/>
      <c r="C26" s="275"/>
      <c r="D26" s="275"/>
      <c r="E26" s="275"/>
    </row>
    <row r="27" ht="18.75" customHeight="1"/>
    <row r="28" ht="15">
      <c r="A28" s="91" t="s">
        <v>540</v>
      </c>
    </row>
    <row r="29" spans="1:3" ht="15">
      <c r="A29" s="37" t="s">
        <v>505</v>
      </c>
      <c r="C29" s="61"/>
    </row>
    <row r="30" ht="15">
      <c r="C30" s="61"/>
    </row>
    <row r="31" spans="1:4" ht="15">
      <c r="A31" s="61" t="s">
        <v>523</v>
      </c>
      <c r="B31" s="26"/>
      <c r="D31" s="61" t="s">
        <v>506</v>
      </c>
    </row>
    <row r="32" spans="1:4" ht="15">
      <c r="A32" s="61" t="s">
        <v>524</v>
      </c>
      <c r="B32" s="26"/>
      <c r="D32" s="61" t="s">
        <v>78</v>
      </c>
    </row>
  </sheetData>
  <sheetProtection/>
  <mergeCells count="3">
    <mergeCell ref="A1:E1"/>
    <mergeCell ref="A3:E3"/>
    <mergeCell ref="A26:E2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33"/>
  <sheetViews>
    <sheetView zoomScalePageLayoutView="0" workbookViewId="0" topLeftCell="A1">
      <selection activeCell="C7" sqref="C7:E7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5" width="13.140625" style="21" customWidth="1"/>
    <col min="6" max="9" width="13.00390625" style="21" customWidth="1"/>
    <col min="10" max="10" width="0" style="21" hidden="1" customWidth="1"/>
    <col min="11" max="16384" width="9.140625" style="21" customWidth="1"/>
  </cols>
  <sheetData>
    <row r="1" spans="1:9" s="16" customFormat="1" ht="15.75">
      <c r="A1" s="245" t="s">
        <v>501</v>
      </c>
      <c r="B1" s="245"/>
      <c r="C1" s="245"/>
      <c r="D1" s="245"/>
      <c r="E1" s="245"/>
      <c r="F1" s="245"/>
      <c r="G1" s="245"/>
      <c r="H1" s="245"/>
      <c r="I1" s="245"/>
    </row>
    <row r="2" spans="1:9" s="16" customFormat="1" ht="15.75">
      <c r="A2" s="246" t="s">
        <v>536</v>
      </c>
      <c r="B2" s="246"/>
      <c r="C2" s="246"/>
      <c r="D2" s="246"/>
      <c r="E2" s="246"/>
      <c r="F2" s="246"/>
      <c r="G2" s="246"/>
      <c r="H2" s="246"/>
      <c r="I2" s="246"/>
    </row>
    <row r="3" spans="1:9" s="16" customFormat="1" ht="15.75">
      <c r="A3" s="246" t="s">
        <v>154</v>
      </c>
      <c r="B3" s="246"/>
      <c r="C3" s="246"/>
      <c r="D3" s="246"/>
      <c r="E3" s="246"/>
      <c r="F3" s="246"/>
      <c r="G3" s="246"/>
      <c r="H3" s="246"/>
      <c r="I3" s="246"/>
    </row>
    <row r="4" spans="1:9" ht="15.75">
      <c r="A4" s="246" t="s">
        <v>467</v>
      </c>
      <c r="B4" s="246"/>
      <c r="C4" s="246"/>
      <c r="D4" s="246"/>
      <c r="E4" s="246"/>
      <c r="F4" s="246"/>
      <c r="G4" s="246"/>
      <c r="H4" s="246"/>
      <c r="I4" s="246"/>
    </row>
    <row r="5" spans="1:9" ht="15.75">
      <c r="A5" s="41"/>
      <c r="B5" s="41"/>
      <c r="C5" s="41"/>
      <c r="D5" s="41"/>
      <c r="E5" s="41"/>
      <c r="F5" s="16"/>
      <c r="G5" s="16"/>
      <c r="H5" s="16"/>
      <c r="I5" s="16"/>
    </row>
    <row r="6" spans="1:9" s="3" customFormat="1" ht="15.75">
      <c r="A6" s="1"/>
      <c r="B6" s="1" t="s">
        <v>0</v>
      </c>
      <c r="C6" s="121" t="s">
        <v>1</v>
      </c>
      <c r="D6" s="121" t="s">
        <v>2</v>
      </c>
      <c r="E6" s="121" t="s">
        <v>3</v>
      </c>
      <c r="F6" s="121" t="s">
        <v>6</v>
      </c>
      <c r="G6" s="121" t="s">
        <v>47</v>
      </c>
      <c r="H6" s="121" t="s">
        <v>48</v>
      </c>
      <c r="I6" s="121" t="s">
        <v>49</v>
      </c>
    </row>
    <row r="7" spans="1:9" s="3" customFormat="1" ht="15.75">
      <c r="A7" s="1">
        <v>1</v>
      </c>
      <c r="B7" s="240" t="s">
        <v>9</v>
      </c>
      <c r="C7" s="229" t="s">
        <v>384</v>
      </c>
      <c r="D7" s="230"/>
      <c r="E7" s="231"/>
      <c r="F7" s="4" t="s">
        <v>468</v>
      </c>
      <c r="G7" s="4" t="s">
        <v>521</v>
      </c>
      <c r="H7" s="4" t="s">
        <v>535</v>
      </c>
      <c r="I7" s="4" t="s">
        <v>5</v>
      </c>
    </row>
    <row r="8" spans="1:9" s="3" customFormat="1" ht="15.75">
      <c r="A8" s="1">
        <v>2</v>
      </c>
      <c r="B8" s="240"/>
      <c r="C8" s="6" t="s">
        <v>4</v>
      </c>
      <c r="D8" s="6" t="s">
        <v>567</v>
      </c>
      <c r="E8" s="6" t="s">
        <v>568</v>
      </c>
      <c r="F8" s="6" t="s">
        <v>4</v>
      </c>
      <c r="G8" s="6" t="s">
        <v>4</v>
      </c>
      <c r="H8" s="6" t="s">
        <v>4</v>
      </c>
      <c r="I8" s="6" t="s">
        <v>4</v>
      </c>
    </row>
    <row r="9" spans="1:10" ht="15.75">
      <c r="A9" s="1">
        <v>3</v>
      </c>
      <c r="B9" s="43" t="s">
        <v>379</v>
      </c>
      <c r="C9" s="15">
        <f>Bevételek!C138+Bevételek!C139+Bevételek!C141+Bevételek!C142+Bevételek!C147</f>
        <v>3680000</v>
      </c>
      <c r="D9" s="15">
        <f>Bevételek!D138+Bevételek!D139+Bevételek!D141+Bevételek!D142+Bevételek!D147</f>
        <v>4668328</v>
      </c>
      <c r="E9" s="15">
        <f>Bevételek!E138+Bevételek!E139+Bevételek!E141+Bevételek!E142+Bevételek!E147</f>
        <v>4015032</v>
      </c>
      <c r="F9" s="44"/>
      <c r="G9" s="44"/>
      <c r="H9" s="44"/>
      <c r="I9" s="44"/>
      <c r="J9" s="30" t="e">
        <f>D9-#REF!</f>
        <v>#REF!</v>
      </c>
    </row>
    <row r="10" spans="1:10" ht="30">
      <c r="A10" s="1">
        <v>4</v>
      </c>
      <c r="B10" s="43" t="s">
        <v>380</v>
      </c>
      <c r="C10" s="15">
        <f>Bevételek!C187+Bevételek!C188+Bevételek!C189</f>
        <v>0</v>
      </c>
      <c r="D10" s="15">
        <f>Bevételek!D187+Bevételek!D188+Bevételek!D189</f>
        <v>0</v>
      </c>
      <c r="E10" s="15">
        <f>Bevételek!E187+Bevételek!E188+Bevételek!E189</f>
        <v>0</v>
      </c>
      <c r="F10" s="44"/>
      <c r="G10" s="44"/>
      <c r="H10" s="44"/>
      <c r="I10" s="44"/>
      <c r="J10" s="30" t="e">
        <f>D10-#REF!</f>
        <v>#REF!</v>
      </c>
    </row>
    <row r="11" spans="1:10" ht="15.75">
      <c r="A11" s="1">
        <v>5</v>
      </c>
      <c r="B11" s="43" t="s">
        <v>29</v>
      </c>
      <c r="C11" s="15">
        <f>Bevételek!C145+Bevételek!C159+Bevételek!C174</f>
        <v>15000</v>
      </c>
      <c r="D11" s="15">
        <f>Bevételek!D145+Bevételek!D159+Bevételek!D174</f>
        <v>16836</v>
      </c>
      <c r="E11" s="15">
        <f>Bevételek!E145+Bevételek!E159+Bevételek!E174</f>
        <v>0</v>
      </c>
      <c r="F11" s="44"/>
      <c r="G11" s="44"/>
      <c r="H11" s="44"/>
      <c r="I11" s="44"/>
      <c r="J11" s="30" t="e">
        <f>D11-#REF!</f>
        <v>#REF!</v>
      </c>
    </row>
    <row r="12" spans="1:10" ht="45">
      <c r="A12" s="1">
        <v>6</v>
      </c>
      <c r="B12" s="43" t="s">
        <v>30</v>
      </c>
      <c r="C12" s="15">
        <f>Bevételek!C168+Bevételek!C184+Bevételek!C185+Bevételek!C186+Bevételek!C222+Bevételek!C227+Bevételek!C231</f>
        <v>805000</v>
      </c>
      <c r="D12" s="15">
        <f>Bevételek!D168+Bevételek!D184+Bevételek!D185+Bevételek!D186+Bevételek!D222+Bevételek!D227+Bevételek!D231</f>
        <v>830000</v>
      </c>
      <c r="E12" s="15">
        <f>Bevételek!E168+Bevételek!E184+Bevételek!E185+Bevételek!E186+Bevételek!E222+Bevételek!E227+Bevételek!E231</f>
        <v>514546</v>
      </c>
      <c r="F12" s="44"/>
      <c r="G12" s="44"/>
      <c r="H12" s="44"/>
      <c r="I12" s="44"/>
      <c r="J12" s="30" t="e">
        <f>D12-#REF!</f>
        <v>#REF!</v>
      </c>
    </row>
    <row r="13" spans="1:10" ht="15.75">
      <c r="A13" s="1">
        <v>7</v>
      </c>
      <c r="B13" s="43" t="s">
        <v>31</v>
      </c>
      <c r="C13" s="15">
        <f>Bevételek!C233</f>
        <v>0</v>
      </c>
      <c r="D13" s="15">
        <f>Bevételek!D233</f>
        <v>0</v>
      </c>
      <c r="E13" s="15">
        <f>Bevételek!E233</f>
        <v>0</v>
      </c>
      <c r="F13" s="44"/>
      <c r="G13" s="44"/>
      <c r="H13" s="44"/>
      <c r="I13" s="44"/>
      <c r="J13" s="30" t="e">
        <f>D13-#REF!</f>
        <v>#REF!</v>
      </c>
    </row>
    <row r="14" spans="1:10" ht="30">
      <c r="A14" s="1">
        <v>8</v>
      </c>
      <c r="B14" s="43" t="s">
        <v>32</v>
      </c>
      <c r="C14" s="15">
        <f>Bevételek!C232</f>
        <v>0</v>
      </c>
      <c r="D14" s="15">
        <f>Bevételek!D232</f>
        <v>0</v>
      </c>
      <c r="E14" s="15">
        <f>Bevételek!E232</f>
        <v>0</v>
      </c>
      <c r="F14" s="44"/>
      <c r="G14" s="44"/>
      <c r="H14" s="44"/>
      <c r="I14" s="44"/>
      <c r="J14" s="30" t="e">
        <f>D14-#REF!</f>
        <v>#REF!</v>
      </c>
    </row>
    <row r="15" spans="1:10" ht="30">
      <c r="A15" s="1">
        <v>9</v>
      </c>
      <c r="B15" s="43" t="s">
        <v>381</v>
      </c>
      <c r="C15" s="15">
        <f>Bevételek!C51+Bevételek!C112+Bevételek!C242+Bevételek!C256</f>
        <v>0</v>
      </c>
      <c r="D15" s="15">
        <f>Bevételek!D51+Bevételek!D112+Bevételek!D242+Bevételek!D256</f>
        <v>0</v>
      </c>
      <c r="E15" s="15">
        <f>Bevételek!E51+Bevételek!E112+Bevételek!E242+Bevételek!E256</f>
        <v>0</v>
      </c>
      <c r="F15" s="44"/>
      <c r="G15" s="44"/>
      <c r="H15" s="44"/>
      <c r="I15" s="44"/>
      <c r="J15" s="30" t="e">
        <f>D15-#REF!</f>
        <v>#REF!</v>
      </c>
    </row>
    <row r="16" spans="1:10" s="22" customFormat="1" ht="15.75">
      <c r="A16" s="1">
        <v>10</v>
      </c>
      <c r="B16" s="45" t="s">
        <v>51</v>
      </c>
      <c r="C16" s="18">
        <f>SUM(C9:C15)</f>
        <v>4500000</v>
      </c>
      <c r="D16" s="18">
        <f>SUM(D9:D15)</f>
        <v>5515164</v>
      </c>
      <c r="E16" s="18">
        <f>SUM(E9:E15)</f>
        <v>4529578</v>
      </c>
      <c r="F16" s="44"/>
      <c r="G16" s="44"/>
      <c r="H16" s="44"/>
      <c r="I16" s="44"/>
      <c r="J16" s="30" t="e">
        <f>D16-#REF!</f>
        <v>#REF!</v>
      </c>
    </row>
    <row r="17" spans="1:10" ht="15.75">
      <c r="A17" s="1">
        <v>11</v>
      </c>
      <c r="B17" s="45" t="s">
        <v>52</v>
      </c>
      <c r="C17" s="18">
        <f>ROUNDDOWN(C16*0.5,0)</f>
        <v>2250000</v>
      </c>
      <c r="D17" s="18">
        <f>ROUNDDOWN(D16*0.5,0)</f>
        <v>2757582</v>
      </c>
      <c r="E17" s="18">
        <f>ROUNDDOWN(E16*0.5,0)</f>
        <v>2264789</v>
      </c>
      <c r="F17" s="44"/>
      <c r="G17" s="44"/>
      <c r="H17" s="44"/>
      <c r="I17" s="44"/>
      <c r="J17" s="30" t="e">
        <f>D17-#REF!</f>
        <v>#REF!</v>
      </c>
    </row>
    <row r="18" spans="1:10" ht="30">
      <c r="A18" s="1">
        <v>12</v>
      </c>
      <c r="B18" s="43" t="s">
        <v>33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f aca="true" t="shared" si="0" ref="I18:I25">C18+F18+G18+H18</f>
        <v>0</v>
      </c>
      <c r="J18" s="30" t="e">
        <f>D18-#REF!</f>
        <v>#REF!</v>
      </c>
    </row>
    <row r="19" spans="1:10" ht="30">
      <c r="A19" s="1">
        <v>13</v>
      </c>
      <c r="B19" s="43" t="s">
        <v>37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f t="shared" si="0"/>
        <v>0</v>
      </c>
      <c r="J19" s="30" t="e">
        <f>D19-#REF!</f>
        <v>#REF!</v>
      </c>
    </row>
    <row r="20" spans="1:10" ht="15.75">
      <c r="A20" s="1">
        <v>14</v>
      </c>
      <c r="B20" s="43" t="s">
        <v>34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f t="shared" si="0"/>
        <v>0</v>
      </c>
      <c r="J20" s="30" t="e">
        <f>D20-#REF!</f>
        <v>#REF!</v>
      </c>
    </row>
    <row r="21" spans="1:10" ht="15.75">
      <c r="A21" s="1">
        <v>15</v>
      </c>
      <c r="B21" s="43" t="s">
        <v>35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f t="shared" si="0"/>
        <v>0</v>
      </c>
      <c r="J21" s="30" t="e">
        <f>D21-#REF!</f>
        <v>#REF!</v>
      </c>
    </row>
    <row r="22" spans="1:10" ht="15.75">
      <c r="A22" s="1">
        <v>16</v>
      </c>
      <c r="B22" s="43" t="s">
        <v>36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f t="shared" si="0"/>
        <v>0</v>
      </c>
      <c r="J22" s="30" t="e">
        <f>D22-#REF!</f>
        <v>#REF!</v>
      </c>
    </row>
    <row r="23" spans="1:10" ht="15.75">
      <c r="A23" s="1">
        <v>17</v>
      </c>
      <c r="B23" s="43" t="s">
        <v>38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f t="shared" si="0"/>
        <v>0</v>
      </c>
      <c r="J23" s="30" t="e">
        <f>D23-#REF!</f>
        <v>#REF!</v>
      </c>
    </row>
    <row r="24" spans="1:10" ht="30">
      <c r="A24" s="1">
        <v>18</v>
      </c>
      <c r="B24" s="43" t="s">
        <v>90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f t="shared" si="0"/>
        <v>0</v>
      </c>
      <c r="J24" s="30" t="e">
        <f>D24-#REF!</f>
        <v>#REF!</v>
      </c>
    </row>
    <row r="25" spans="1:10" s="22" customFormat="1" ht="15.75">
      <c r="A25" s="1">
        <v>19</v>
      </c>
      <c r="B25" s="45" t="s">
        <v>53</v>
      </c>
      <c r="C25" s="18">
        <f aca="true" t="shared" si="1" ref="C25:H25">SUM(C18:C24)</f>
        <v>0</v>
      </c>
      <c r="D25" s="18">
        <f t="shared" si="1"/>
        <v>0</v>
      </c>
      <c r="E25" s="18">
        <f>SUM(E18:E24)</f>
        <v>0</v>
      </c>
      <c r="F25" s="18">
        <f t="shared" si="1"/>
        <v>0</v>
      </c>
      <c r="G25" s="18">
        <f t="shared" si="1"/>
        <v>0</v>
      </c>
      <c r="H25" s="18">
        <f t="shared" si="1"/>
        <v>0</v>
      </c>
      <c r="I25" s="15">
        <f t="shared" si="0"/>
        <v>0</v>
      </c>
      <c r="J25" s="30" t="e">
        <f>D25-#REF!</f>
        <v>#REF!</v>
      </c>
    </row>
    <row r="26" spans="1:10" s="22" customFormat="1" ht="29.25">
      <c r="A26" s="1">
        <v>20</v>
      </c>
      <c r="B26" s="45" t="s">
        <v>54</v>
      </c>
      <c r="C26" s="18">
        <f>C17-C25</f>
        <v>2250000</v>
      </c>
      <c r="D26" s="18">
        <f>D17-D25</f>
        <v>2757582</v>
      </c>
      <c r="E26" s="18">
        <f>E17-E25</f>
        <v>2264789</v>
      </c>
      <c r="F26" s="44"/>
      <c r="G26" s="44"/>
      <c r="H26" s="44"/>
      <c r="I26" s="44"/>
      <c r="J26" s="30" t="e">
        <f>D26-#REF!</f>
        <v>#REF!</v>
      </c>
    </row>
    <row r="27" spans="1:10" s="22" customFormat="1" ht="42.75">
      <c r="A27" s="1">
        <v>21</v>
      </c>
      <c r="B27" s="46" t="s">
        <v>376</v>
      </c>
      <c r="C27" s="18">
        <f aca="true" t="shared" si="2" ref="C27:H27">SUM(C28:C32)</f>
        <v>0</v>
      </c>
      <c r="D27" s="18">
        <f t="shared" si="2"/>
        <v>0</v>
      </c>
      <c r="E27" s="18">
        <f>SUM(E28:E32)</f>
        <v>0</v>
      </c>
      <c r="F27" s="18">
        <f t="shared" si="2"/>
        <v>0</v>
      </c>
      <c r="G27" s="18">
        <f t="shared" si="2"/>
        <v>0</v>
      </c>
      <c r="H27" s="18">
        <f t="shared" si="2"/>
        <v>0</v>
      </c>
      <c r="I27" s="15">
        <f aca="true" t="shared" si="3" ref="I27:I32">C27+F27+G27+H27</f>
        <v>0</v>
      </c>
      <c r="J27" s="30" t="e">
        <f>D27-#REF!</f>
        <v>#REF!</v>
      </c>
    </row>
    <row r="28" spans="1:10" ht="30">
      <c r="A28" s="1">
        <v>22</v>
      </c>
      <c r="B28" s="43" t="s">
        <v>383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f t="shared" si="3"/>
        <v>0</v>
      </c>
      <c r="J28" s="30" t="e">
        <f>D28-#REF!</f>
        <v>#REF!</v>
      </c>
    </row>
    <row r="29" spans="1:10" ht="45">
      <c r="A29" s="1">
        <v>23</v>
      </c>
      <c r="B29" s="43" t="s">
        <v>109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f t="shared" si="3"/>
        <v>0</v>
      </c>
      <c r="J29" s="30" t="e">
        <f>D29-#REF!</f>
        <v>#REF!</v>
      </c>
    </row>
    <row r="30" spans="1:10" ht="30">
      <c r="A30" s="1">
        <v>24</v>
      </c>
      <c r="B30" s="43" t="s">
        <v>91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f t="shared" si="3"/>
        <v>0</v>
      </c>
      <c r="J30" s="30" t="e">
        <f>D30-#REF!</f>
        <v>#REF!</v>
      </c>
    </row>
    <row r="31" spans="1:10" ht="15.75">
      <c r="A31" s="1">
        <v>25</v>
      </c>
      <c r="B31" s="43" t="s">
        <v>89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f t="shared" si="3"/>
        <v>0</v>
      </c>
      <c r="J31" s="30" t="e">
        <f>D31-#REF!</f>
        <v>#REF!</v>
      </c>
    </row>
    <row r="32" spans="1:10" ht="45">
      <c r="A32" s="1">
        <v>26</v>
      </c>
      <c r="B32" s="43" t="s">
        <v>375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f t="shared" si="3"/>
        <v>0</v>
      </c>
      <c r="J32" s="30" t="e">
        <f>D32-#REF!</f>
        <v>#REF!</v>
      </c>
    </row>
    <row r="33" ht="15">
      <c r="I33" s="128"/>
    </row>
  </sheetData>
  <sheetProtection/>
  <mergeCells count="6">
    <mergeCell ref="A1:I1"/>
    <mergeCell ref="A3:I3"/>
    <mergeCell ref="A4:I4"/>
    <mergeCell ref="B7:B8"/>
    <mergeCell ref="A2:I2"/>
    <mergeCell ref="C7:E7"/>
  </mergeCells>
  <printOptions/>
  <pageMargins left="0.5118110236220472" right="0.31496062992125984" top="0.7480314960629921" bottom="0.4724409448818898" header="0.31496062992125984" footer="0.31496062992125984"/>
  <pageSetup fitToHeight="1" fitToWidth="1" horizontalDpi="300" verticalDpi="300" orientation="portrait" paperSize="9" scale="70" r:id="rId1"/>
  <headerFooter>
    <oddHeader>&amp;R&amp;"Arial,Normál"&amp;10 3. melléklet a 6/2019.(V.10.) önkormányzati rendelethez
</oddHeader>
    <oddFooter>&amp;C&amp;P. oldal, összesen: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24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4.57421875" style="140" customWidth="1"/>
    <col min="2" max="2" width="57.7109375" style="131" bestFit="1" customWidth="1"/>
    <col min="3" max="3" width="16.8515625" style="141" customWidth="1"/>
    <col min="4" max="16384" width="9.140625" style="131" customWidth="1"/>
  </cols>
  <sheetData>
    <row r="1" spans="1:3" ht="18.75">
      <c r="A1" s="245" t="s">
        <v>599</v>
      </c>
      <c r="B1" s="245"/>
      <c r="C1" s="245"/>
    </row>
    <row r="2" spans="1:3" ht="18.75">
      <c r="A2" s="246" t="s">
        <v>576</v>
      </c>
      <c r="B2" s="246"/>
      <c r="C2" s="246"/>
    </row>
    <row r="3" spans="1:3" ht="18.75">
      <c r="A3" s="132"/>
      <c r="B3" s="132"/>
      <c r="C3" s="133"/>
    </row>
    <row r="4" spans="1:3" ht="18.75">
      <c r="A4" s="1"/>
      <c r="B4" s="1" t="s">
        <v>0</v>
      </c>
      <c r="C4" s="121" t="s">
        <v>1</v>
      </c>
    </row>
    <row r="5" spans="1:3" ht="18.75">
      <c r="A5" s="1">
        <v>1</v>
      </c>
      <c r="B5" s="134" t="s">
        <v>9</v>
      </c>
      <c r="C5" s="135" t="s">
        <v>577</v>
      </c>
    </row>
    <row r="6" spans="1:3" ht="18.75">
      <c r="A6" s="1">
        <v>2</v>
      </c>
      <c r="B6" s="136" t="s">
        <v>578</v>
      </c>
      <c r="C6" s="137">
        <f>Összesen!N27</f>
        <v>38703946</v>
      </c>
    </row>
    <row r="7" spans="1:3" ht="18.75">
      <c r="A7" s="1">
        <v>3</v>
      </c>
      <c r="B7" s="136" t="s">
        <v>579</v>
      </c>
      <c r="C7" s="137">
        <f>Összesen!AA27</f>
        <v>38134680</v>
      </c>
    </row>
    <row r="8" spans="1:3" ht="18.75">
      <c r="A8" s="1">
        <v>4</v>
      </c>
      <c r="B8" s="136" t="s">
        <v>580</v>
      </c>
      <c r="C8" s="138">
        <f>C6-C7</f>
        <v>569266</v>
      </c>
    </row>
    <row r="9" spans="1:3" ht="18.75">
      <c r="A9" s="1">
        <v>5</v>
      </c>
      <c r="B9" s="136" t="s">
        <v>581</v>
      </c>
      <c r="C9" s="137">
        <f>Összesen!N29+Összesen!N30</f>
        <v>11395548</v>
      </c>
    </row>
    <row r="10" spans="1:3" ht="18.75">
      <c r="A10" s="1">
        <v>6</v>
      </c>
      <c r="B10" s="136" t="s">
        <v>582</v>
      </c>
      <c r="C10" s="137">
        <f>Összesen!AA28</f>
        <v>450628</v>
      </c>
    </row>
    <row r="11" spans="1:3" ht="18.75">
      <c r="A11" s="1">
        <v>7</v>
      </c>
      <c r="B11" s="136" t="s">
        <v>583</v>
      </c>
      <c r="C11" s="138">
        <f>C9-C10</f>
        <v>10944920</v>
      </c>
    </row>
    <row r="12" spans="1:3" s="139" customFormat="1" ht="18.75">
      <c r="A12" s="1">
        <v>8</v>
      </c>
      <c r="B12" s="136" t="s">
        <v>584</v>
      </c>
      <c r="C12" s="138">
        <f>C8+C11</f>
        <v>11514186</v>
      </c>
    </row>
    <row r="13" spans="1:3" ht="18.75">
      <c r="A13" s="1">
        <v>9</v>
      </c>
      <c r="B13" s="136" t="s">
        <v>585</v>
      </c>
      <c r="C13" s="137">
        <v>0</v>
      </c>
    </row>
    <row r="14" spans="1:3" ht="18.75">
      <c r="A14" s="1">
        <v>10</v>
      </c>
      <c r="B14" s="136" t="s">
        <v>586</v>
      </c>
      <c r="C14" s="137">
        <v>0</v>
      </c>
    </row>
    <row r="15" spans="1:3" ht="18.75">
      <c r="A15" s="1">
        <v>11</v>
      </c>
      <c r="B15" s="136" t="s">
        <v>587</v>
      </c>
      <c r="C15" s="138">
        <f>C13-C14</f>
        <v>0</v>
      </c>
    </row>
    <row r="16" spans="1:3" ht="18.75">
      <c r="A16" s="1">
        <v>12</v>
      </c>
      <c r="B16" s="136" t="s">
        <v>588</v>
      </c>
      <c r="C16" s="137">
        <v>0</v>
      </c>
    </row>
    <row r="17" spans="1:3" ht="18.75">
      <c r="A17" s="1">
        <v>13</v>
      </c>
      <c r="B17" s="136" t="s">
        <v>589</v>
      </c>
      <c r="C17" s="137">
        <v>0</v>
      </c>
    </row>
    <row r="18" spans="1:3" s="139" customFormat="1" ht="18.75">
      <c r="A18" s="1">
        <v>14</v>
      </c>
      <c r="B18" s="136" t="s">
        <v>590</v>
      </c>
      <c r="C18" s="138">
        <f>C16+C17</f>
        <v>0</v>
      </c>
    </row>
    <row r="19" spans="1:3" s="139" customFormat="1" ht="18.75">
      <c r="A19" s="1">
        <v>15</v>
      </c>
      <c r="B19" s="136" t="s">
        <v>591</v>
      </c>
      <c r="C19" s="138">
        <f>C15+C18</f>
        <v>0</v>
      </c>
    </row>
    <row r="20" spans="1:3" s="139" customFormat="1" ht="18.75">
      <c r="A20" s="1">
        <v>16</v>
      </c>
      <c r="B20" s="136" t="s">
        <v>592</v>
      </c>
      <c r="C20" s="138">
        <f>C12+C19</f>
        <v>11514186</v>
      </c>
    </row>
    <row r="21" spans="1:3" s="139" customFormat="1" ht="18.75">
      <c r="A21" s="1">
        <v>17</v>
      </c>
      <c r="B21" s="136" t="s">
        <v>593</v>
      </c>
      <c r="C21" s="138">
        <f>C20</f>
        <v>11514186</v>
      </c>
    </row>
    <row r="22" spans="1:3" s="139" customFormat="1" ht="18.75">
      <c r="A22" s="1">
        <v>18</v>
      </c>
      <c r="B22" s="136" t="s">
        <v>594</v>
      </c>
      <c r="C22" s="138">
        <f>C12-C21</f>
        <v>0</v>
      </c>
    </row>
    <row r="23" spans="1:3" s="139" customFormat="1" ht="18.75">
      <c r="A23" s="1">
        <v>19</v>
      </c>
      <c r="B23" s="136" t="s">
        <v>595</v>
      </c>
      <c r="C23" s="138">
        <f>C19*0.1</f>
        <v>0</v>
      </c>
    </row>
    <row r="24" spans="1:3" s="139" customFormat="1" ht="18.75">
      <c r="A24" s="1">
        <v>20</v>
      </c>
      <c r="B24" s="136" t="s">
        <v>596</v>
      </c>
      <c r="C24" s="138">
        <f>C19-C23</f>
        <v>0</v>
      </c>
    </row>
  </sheetData>
  <sheetProtection/>
  <mergeCells count="2">
    <mergeCell ref="A1:C1"/>
    <mergeCell ref="A2:C2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&amp;R&amp;"Arial,Normál"&amp;10 4. melléklet a 6/2019.(V.10.) önkormányzati rendelethez</oddHeader>
    <oddFooter>&amp;C&amp;P. oldal, összesen: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E44"/>
  <sheetViews>
    <sheetView workbookViewId="0" topLeftCell="A1">
      <selection activeCell="E16" sqref="E1:E16384"/>
    </sheetView>
  </sheetViews>
  <sheetFormatPr defaultColWidth="9.140625" defaultRowHeight="15"/>
  <cols>
    <col min="1" max="1" width="4.57421875" style="0" customWidth="1"/>
    <col min="2" max="2" width="56.57421875" style="0" customWidth="1"/>
    <col min="3" max="4" width="15.140625" style="0" customWidth="1"/>
    <col min="5" max="6" width="13.8515625" style="0" customWidth="1"/>
  </cols>
  <sheetData>
    <row r="1" spans="1:4" s="2" customFormat="1" ht="15.75">
      <c r="A1" s="239" t="s">
        <v>599</v>
      </c>
      <c r="B1" s="239"/>
      <c r="C1" s="239"/>
      <c r="D1" s="239"/>
    </row>
    <row r="2" spans="1:4" s="2" customFormat="1" ht="15.75">
      <c r="A2" s="239" t="s">
        <v>607</v>
      </c>
      <c r="B2" s="239"/>
      <c r="C2" s="239"/>
      <c r="D2" s="239"/>
    </row>
    <row r="3" spans="1:4" ht="15.75">
      <c r="A3" s="2"/>
      <c r="B3" s="2"/>
      <c r="C3" s="2"/>
      <c r="D3" s="2"/>
    </row>
    <row r="4" spans="1:4" ht="15.75">
      <c r="A4" s="145"/>
      <c r="B4" s="145" t="s">
        <v>0</v>
      </c>
      <c r="C4" s="145" t="s">
        <v>1</v>
      </c>
      <c r="D4" s="145" t="s">
        <v>2</v>
      </c>
    </row>
    <row r="5" spans="1:4" ht="15.75">
      <c r="A5" s="145">
        <v>1</v>
      </c>
      <c r="B5" s="81" t="s">
        <v>9</v>
      </c>
      <c r="C5" s="146">
        <v>43100</v>
      </c>
      <c r="D5" s="146">
        <v>43465</v>
      </c>
    </row>
    <row r="6" spans="1:4" ht="15.75">
      <c r="A6" s="145">
        <v>2</v>
      </c>
      <c r="B6" s="149" t="s">
        <v>608</v>
      </c>
      <c r="C6" s="146"/>
      <c r="D6" s="146"/>
    </row>
    <row r="7" spans="1:4" ht="15.75">
      <c r="A7" s="145">
        <v>3</v>
      </c>
      <c r="B7" s="150" t="s">
        <v>609</v>
      </c>
      <c r="C7" s="130">
        <v>0</v>
      </c>
      <c r="D7" s="130">
        <v>0</v>
      </c>
    </row>
    <row r="8" spans="1:4" ht="15.75">
      <c r="A8" s="145">
        <v>4</v>
      </c>
      <c r="B8" s="150" t="s">
        <v>610</v>
      </c>
      <c r="C8" s="130">
        <v>983726</v>
      </c>
      <c r="D8" s="130">
        <v>653726</v>
      </c>
    </row>
    <row r="9" spans="1:4" ht="15.75">
      <c r="A9" s="145">
        <v>5</v>
      </c>
      <c r="B9" s="150" t="s">
        <v>611</v>
      </c>
      <c r="C9" s="130">
        <f>SUM(C7:C8)</f>
        <v>983726</v>
      </c>
      <c r="D9" s="130">
        <f>SUM(D7:D8)</f>
        <v>653726</v>
      </c>
    </row>
    <row r="10" spans="1:4" ht="15.75">
      <c r="A10" s="145">
        <v>6</v>
      </c>
      <c r="B10" s="150" t="s">
        <v>612</v>
      </c>
      <c r="C10" s="130">
        <v>141500342</v>
      </c>
      <c r="D10" s="130">
        <v>156598770</v>
      </c>
    </row>
    <row r="11" spans="1:4" ht="15.75">
      <c r="A11" s="145">
        <v>7</v>
      </c>
      <c r="B11" s="150" t="s">
        <v>613</v>
      </c>
      <c r="C11" s="130">
        <v>2772054</v>
      </c>
      <c r="D11" s="130">
        <v>2589239</v>
      </c>
    </row>
    <row r="12" spans="1:4" ht="15.75">
      <c r="A12" s="145">
        <v>8</v>
      </c>
      <c r="B12" s="150" t="s">
        <v>614</v>
      </c>
      <c r="C12" s="130">
        <v>2106700</v>
      </c>
      <c r="D12" s="130">
        <v>2106700</v>
      </c>
    </row>
    <row r="13" spans="1:4" ht="15.75">
      <c r="A13" s="145">
        <v>9</v>
      </c>
      <c r="B13" s="150" t="s">
        <v>615</v>
      </c>
      <c r="C13" s="130">
        <f>SUM(C10:C12)</f>
        <v>146379096</v>
      </c>
      <c r="D13" s="130">
        <f>SUM(D10:D12)</f>
        <v>161294709</v>
      </c>
    </row>
    <row r="14" spans="1:4" ht="15.75">
      <c r="A14" s="145">
        <v>10</v>
      </c>
      <c r="B14" s="150" t="s">
        <v>616</v>
      </c>
      <c r="C14" s="130">
        <v>100000</v>
      </c>
      <c r="D14" s="130">
        <v>100000</v>
      </c>
    </row>
    <row r="15" spans="1:4" ht="15.75">
      <c r="A15" s="145">
        <v>11</v>
      </c>
      <c r="B15" s="150" t="s">
        <v>617</v>
      </c>
      <c r="C15" s="130">
        <v>0</v>
      </c>
      <c r="D15" s="130">
        <v>0</v>
      </c>
    </row>
    <row r="16" spans="1:4" ht="15.75">
      <c r="A16" s="145">
        <v>12</v>
      </c>
      <c r="B16" s="150" t="s">
        <v>618</v>
      </c>
      <c r="C16" s="130">
        <f>SUM(C14:C15)</f>
        <v>100000</v>
      </c>
      <c r="D16" s="130">
        <f>SUM(D14:D15)</f>
        <v>100000</v>
      </c>
    </row>
    <row r="17" spans="1:4" ht="15.75">
      <c r="A17" s="145">
        <v>13</v>
      </c>
      <c r="B17" s="150" t="s">
        <v>619</v>
      </c>
      <c r="C17" s="130">
        <v>0</v>
      </c>
      <c r="D17" s="130">
        <v>0</v>
      </c>
    </row>
    <row r="18" spans="1:5" ht="15.75">
      <c r="A18" s="145">
        <v>14</v>
      </c>
      <c r="B18" s="150" t="s">
        <v>620</v>
      </c>
      <c r="C18" s="130">
        <f>C9+C13+C16+C17</f>
        <v>147462822</v>
      </c>
      <c r="D18" s="130">
        <f>D9+D13+D16+D17</f>
        <v>162048435</v>
      </c>
      <c r="E18" s="39"/>
    </row>
    <row r="19" spans="1:4" ht="15.75">
      <c r="A19" s="145">
        <v>15</v>
      </c>
      <c r="B19" s="150" t="s">
        <v>621</v>
      </c>
      <c r="C19" s="130">
        <v>0</v>
      </c>
      <c r="D19" s="130">
        <v>0</v>
      </c>
    </row>
    <row r="20" spans="1:4" ht="15.75">
      <c r="A20" s="145">
        <v>16</v>
      </c>
      <c r="B20" s="150" t="s">
        <v>622</v>
      </c>
      <c r="C20" s="130">
        <v>0</v>
      </c>
      <c r="D20" s="130">
        <v>0</v>
      </c>
    </row>
    <row r="21" spans="1:4" ht="15.75">
      <c r="A21" s="145">
        <v>17</v>
      </c>
      <c r="B21" s="150" t="s">
        <v>623</v>
      </c>
      <c r="C21" s="130">
        <v>0</v>
      </c>
      <c r="D21" s="130">
        <v>0</v>
      </c>
    </row>
    <row r="22" spans="1:4" ht="15.75">
      <c r="A22" s="145">
        <v>18</v>
      </c>
      <c r="B22" s="150" t="s">
        <v>624</v>
      </c>
      <c r="C22" s="130">
        <f>SUM(C20:C21)</f>
        <v>0</v>
      </c>
      <c r="D22" s="130">
        <f>SUM(D20:D21)</f>
        <v>0</v>
      </c>
    </row>
    <row r="23" spans="1:4" ht="15.75">
      <c r="A23" s="145">
        <v>19</v>
      </c>
      <c r="B23" s="150" t="s">
        <v>625</v>
      </c>
      <c r="C23" s="130">
        <f>C22+C19</f>
        <v>0</v>
      </c>
      <c r="D23" s="130">
        <f>D22+D19</f>
        <v>0</v>
      </c>
    </row>
    <row r="24" spans="1:4" ht="15.75">
      <c r="A24" s="145">
        <v>20</v>
      </c>
      <c r="B24" s="150" t="s">
        <v>626</v>
      </c>
      <c r="C24" s="130">
        <v>0</v>
      </c>
      <c r="D24" s="130">
        <v>0</v>
      </c>
    </row>
    <row r="25" spans="1:4" ht="15.75">
      <c r="A25" s="145">
        <v>21</v>
      </c>
      <c r="B25" s="150" t="s">
        <v>627</v>
      </c>
      <c r="C25" s="130">
        <v>710</v>
      </c>
      <c r="D25" s="130">
        <v>4315</v>
      </c>
    </row>
    <row r="26" spans="1:4" ht="15.75">
      <c r="A26" s="145">
        <v>22</v>
      </c>
      <c r="B26" s="150" t="s">
        <v>628</v>
      </c>
      <c r="C26" s="130">
        <v>10993227</v>
      </c>
      <c r="D26" s="130">
        <v>11702609</v>
      </c>
    </row>
    <row r="27" spans="1:4" ht="15.75">
      <c r="A27" s="145">
        <v>23</v>
      </c>
      <c r="B27" s="150" t="s">
        <v>629</v>
      </c>
      <c r="C27" s="130">
        <v>0</v>
      </c>
      <c r="D27" s="130">
        <v>0</v>
      </c>
    </row>
    <row r="28" spans="1:5" ht="15.75">
      <c r="A28" s="145">
        <v>24</v>
      </c>
      <c r="B28" s="150" t="s">
        <v>630</v>
      </c>
      <c r="C28" s="130">
        <f>SUM(C24:C27)</f>
        <v>10993937</v>
      </c>
      <c r="D28" s="130">
        <f>SUM(D24:D27)</f>
        <v>11706924</v>
      </c>
      <c r="E28" s="39"/>
    </row>
    <row r="29" spans="1:4" ht="15.75">
      <c r="A29" s="145">
        <v>25</v>
      </c>
      <c r="B29" s="150" t="s">
        <v>631</v>
      </c>
      <c r="C29" s="130">
        <v>386602</v>
      </c>
      <c r="D29" s="130">
        <v>564361</v>
      </c>
    </row>
    <row r="30" spans="1:4" ht="15.75">
      <c r="A30" s="145">
        <v>26</v>
      </c>
      <c r="B30" s="150" t="s">
        <v>632</v>
      </c>
      <c r="C30" s="130">
        <v>0</v>
      </c>
      <c r="D30" s="130">
        <v>0</v>
      </c>
    </row>
    <row r="31" spans="1:4" ht="15.75">
      <c r="A31" s="145">
        <v>27</v>
      </c>
      <c r="B31" s="150" t="s">
        <v>633</v>
      </c>
      <c r="C31" s="130">
        <v>0</v>
      </c>
      <c r="D31" s="130">
        <v>0</v>
      </c>
    </row>
    <row r="32" spans="1:5" ht="15.75">
      <c r="A32" s="145">
        <v>28</v>
      </c>
      <c r="B32" s="150" t="s">
        <v>634</v>
      </c>
      <c r="C32" s="130">
        <f>SUM(C29:C31)</f>
        <v>386602</v>
      </c>
      <c r="D32" s="130">
        <f>SUM(D29:D31)</f>
        <v>564361</v>
      </c>
      <c r="E32" s="39"/>
    </row>
    <row r="33" spans="1:5" ht="15.75">
      <c r="A33" s="145">
        <v>29</v>
      </c>
      <c r="B33" s="150" t="s">
        <v>635</v>
      </c>
      <c r="C33" s="130">
        <v>0</v>
      </c>
      <c r="D33" s="130">
        <v>0</v>
      </c>
      <c r="E33" s="39"/>
    </row>
    <row r="34" spans="1:5" ht="15.75">
      <c r="A34" s="145">
        <v>30</v>
      </c>
      <c r="B34" s="150" t="s">
        <v>636</v>
      </c>
      <c r="C34" s="130">
        <v>0</v>
      </c>
      <c r="D34" s="130">
        <v>0</v>
      </c>
      <c r="E34" s="39"/>
    </row>
    <row r="35" spans="1:5" ht="15.75">
      <c r="A35" s="145">
        <v>31</v>
      </c>
      <c r="B35" s="147" t="s">
        <v>637</v>
      </c>
      <c r="C35" s="143">
        <f>C18+C23+C28+C32+C33+C34</f>
        <v>158843361</v>
      </c>
      <c r="D35" s="143">
        <f>D18+D23+D28+D32+D33+D34</f>
        <v>174319720</v>
      </c>
      <c r="E35" s="39"/>
    </row>
    <row r="36" spans="1:5" ht="15.75">
      <c r="A36" s="145">
        <v>32</v>
      </c>
      <c r="B36" s="149" t="s">
        <v>638</v>
      </c>
      <c r="C36" s="130"/>
      <c r="D36" s="130"/>
      <c r="E36" s="39"/>
    </row>
    <row r="37" spans="1:5" ht="15.75">
      <c r="A37" s="145">
        <v>33</v>
      </c>
      <c r="B37" s="150" t="s">
        <v>639</v>
      </c>
      <c r="C37" s="130">
        <v>134496208</v>
      </c>
      <c r="D37" s="130">
        <v>133635828</v>
      </c>
      <c r="E37" s="39"/>
    </row>
    <row r="38" spans="1:5" ht="15.75">
      <c r="A38" s="145">
        <v>34</v>
      </c>
      <c r="B38" s="150" t="s">
        <v>640</v>
      </c>
      <c r="C38" s="130">
        <v>49544</v>
      </c>
      <c r="D38" s="130">
        <v>9910</v>
      </c>
      <c r="E38" s="39"/>
    </row>
    <row r="39" spans="1:5" ht="15.75">
      <c r="A39" s="145">
        <v>35</v>
      </c>
      <c r="B39" s="150" t="s">
        <v>641</v>
      </c>
      <c r="C39" s="130">
        <v>450628</v>
      </c>
      <c r="D39" s="130">
        <v>587106</v>
      </c>
      <c r="E39" s="39"/>
    </row>
    <row r="40" spans="1:5" ht="15.75">
      <c r="A40" s="145">
        <v>36</v>
      </c>
      <c r="B40" s="150" t="s">
        <v>642</v>
      </c>
      <c r="C40" s="130">
        <v>117335</v>
      </c>
      <c r="D40" s="130">
        <v>267915</v>
      </c>
      <c r="E40" s="39"/>
    </row>
    <row r="41" spans="1:5" ht="15.75">
      <c r="A41" s="145">
        <v>37</v>
      </c>
      <c r="B41" s="150" t="s">
        <v>643</v>
      </c>
      <c r="C41" s="130">
        <f>SUM(C38:C40)</f>
        <v>617507</v>
      </c>
      <c r="D41" s="130">
        <f>SUM(D38:D40)</f>
        <v>864931</v>
      </c>
      <c r="E41" s="39"/>
    </row>
    <row r="42" spans="1:5" ht="15.75">
      <c r="A42" s="145">
        <v>38</v>
      </c>
      <c r="B42" s="150" t="s">
        <v>644</v>
      </c>
      <c r="C42" s="130">
        <v>0</v>
      </c>
      <c r="D42" s="130">
        <v>0</v>
      </c>
      <c r="E42" s="39"/>
    </row>
    <row r="43" spans="1:5" ht="15.75">
      <c r="A43" s="145">
        <v>39</v>
      </c>
      <c r="B43" s="150" t="s">
        <v>645</v>
      </c>
      <c r="C43" s="130">
        <v>23729646</v>
      </c>
      <c r="D43" s="130">
        <v>39818961</v>
      </c>
      <c r="E43" s="39"/>
    </row>
    <row r="44" spans="1:5" ht="15.75">
      <c r="A44" s="145">
        <v>40</v>
      </c>
      <c r="B44" s="147" t="s">
        <v>646</v>
      </c>
      <c r="C44" s="143">
        <f>C37+C41+C42+C43</f>
        <v>158843361</v>
      </c>
      <c r="D44" s="143">
        <f>D37+D41+D42+D43</f>
        <v>174319720</v>
      </c>
      <c r="E44" s="39"/>
    </row>
  </sheetData>
  <sheetProtection/>
  <mergeCells count="2">
    <mergeCell ref="A1:D1"/>
    <mergeCell ref="A2:D2"/>
  </mergeCells>
  <printOptions horizontalCentered="1"/>
  <pageMargins left="0.6692913385826772" right="0.5905511811023623" top="0.8267716535433072" bottom="0.7480314960629921" header="0.31496062992125984" footer="0.31496062992125984"/>
  <pageSetup fitToHeight="1" fitToWidth="1" horizontalDpi="600" verticalDpi="600" orientation="portrait" paperSize="9" scale="97" r:id="rId1"/>
  <headerFooter>
    <oddHeader>&amp;R&amp;"Arial,Normál"&amp;10 5. melléklet a 6/2019.(V.10.) önkormányzati rendelethez
</oddHeader>
    <oddFooter>&amp;C&amp;P.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28"/>
  <sheetViews>
    <sheetView zoomScalePageLayoutView="0" workbookViewId="0" topLeftCell="A1">
      <selection activeCell="B43" sqref="B43"/>
    </sheetView>
  </sheetViews>
  <sheetFormatPr defaultColWidth="9.140625" defaultRowHeight="15"/>
  <cols>
    <col min="1" max="1" width="5.7109375" style="0" customWidth="1"/>
    <col min="2" max="2" width="68.28125" style="0" customWidth="1"/>
    <col min="3" max="6" width="9.140625" style="0" customWidth="1"/>
  </cols>
  <sheetData>
    <row r="1" spans="1:6" s="2" customFormat="1" ht="15.75">
      <c r="A1" s="239" t="s">
        <v>503</v>
      </c>
      <c r="B1" s="239"/>
      <c r="C1" s="239"/>
      <c r="D1" s="239"/>
      <c r="E1" s="239"/>
      <c r="F1" s="239"/>
    </row>
    <row r="2" spans="1:6" s="2" customFormat="1" ht="15.75">
      <c r="A2" s="239" t="s">
        <v>466</v>
      </c>
      <c r="B2" s="239"/>
      <c r="C2" s="239"/>
      <c r="D2" s="239"/>
      <c r="E2" s="239"/>
      <c r="F2" s="239"/>
    </row>
    <row r="3" spans="1:6" s="10" customFormat="1" ht="15.75">
      <c r="A3" s="2"/>
      <c r="B3" s="2"/>
      <c r="C3" s="2"/>
      <c r="D3" s="2"/>
      <c r="E3" s="2"/>
      <c r="F3" s="2"/>
    </row>
    <row r="4" spans="1:6" s="10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</row>
    <row r="5" spans="1:6" s="10" customFormat="1" ht="15.75">
      <c r="A5" s="1">
        <v>1</v>
      </c>
      <c r="B5" s="247" t="s">
        <v>9</v>
      </c>
      <c r="C5" s="6" t="s">
        <v>384</v>
      </c>
      <c r="D5" s="6" t="s">
        <v>468</v>
      </c>
      <c r="E5" s="6" t="s">
        <v>521</v>
      </c>
      <c r="F5" s="6" t="s">
        <v>5</v>
      </c>
    </row>
    <row r="6" spans="1:7" s="10" customFormat="1" ht="15.75">
      <c r="A6" s="1">
        <v>2</v>
      </c>
      <c r="B6" s="248"/>
      <c r="C6" s="6" t="s">
        <v>4</v>
      </c>
      <c r="D6" s="6" t="s">
        <v>4</v>
      </c>
      <c r="E6" s="6" t="s">
        <v>4</v>
      </c>
      <c r="F6" s="6" t="s">
        <v>4</v>
      </c>
      <c r="G6" s="12"/>
    </row>
    <row r="7" spans="1:7" s="10" customFormat="1" ht="31.5">
      <c r="A7" s="1">
        <v>3</v>
      </c>
      <c r="B7" s="7" t="s">
        <v>17</v>
      </c>
      <c r="C7" s="14">
        <v>0</v>
      </c>
      <c r="D7" s="14">
        <v>0</v>
      </c>
      <c r="E7" s="14">
        <v>0</v>
      </c>
      <c r="F7" s="14">
        <f>C7+D7+E7</f>
        <v>0</v>
      </c>
      <c r="G7" s="12"/>
    </row>
    <row r="8" spans="1:7" s="10" customFormat="1" ht="31.5">
      <c r="A8" s="1">
        <v>4</v>
      </c>
      <c r="B8" s="7" t="s">
        <v>18</v>
      </c>
      <c r="C8" s="14">
        <v>0</v>
      </c>
      <c r="D8" s="14">
        <v>0</v>
      </c>
      <c r="E8" s="14">
        <v>0</v>
      </c>
      <c r="F8" s="14">
        <f>C8+D8+E8</f>
        <v>0</v>
      </c>
      <c r="G8" s="12"/>
    </row>
    <row r="9" spans="1:7" s="10" customFormat="1" ht="15.75" hidden="1">
      <c r="A9" s="1"/>
      <c r="B9" s="7" t="s">
        <v>19</v>
      </c>
      <c r="C9" s="5"/>
      <c r="D9" s="5"/>
      <c r="E9" s="5"/>
      <c r="F9" s="14"/>
      <c r="G9" s="12"/>
    </row>
    <row r="10" spans="1:7" s="10" customFormat="1" ht="15.75" hidden="1">
      <c r="A10" s="1"/>
      <c r="B10" s="7" t="s">
        <v>20</v>
      </c>
      <c r="C10" s="5"/>
      <c r="D10" s="5"/>
      <c r="E10" s="5"/>
      <c r="F10" s="14"/>
      <c r="G10" s="12"/>
    </row>
    <row r="11" spans="1:7" s="10" customFormat="1" ht="15.75" hidden="1">
      <c r="A11" s="1"/>
      <c r="B11" s="7" t="s">
        <v>21</v>
      </c>
      <c r="C11" s="5"/>
      <c r="D11" s="5"/>
      <c r="E11" s="5"/>
      <c r="F11" s="14">
        <f>C11+D11+E11</f>
        <v>0</v>
      </c>
      <c r="G11" s="12"/>
    </row>
    <row r="12" spans="1:7" s="10" customFormat="1" ht="15.75" hidden="1">
      <c r="A12" s="1"/>
      <c r="B12" s="7" t="s">
        <v>22</v>
      </c>
      <c r="C12" s="5"/>
      <c r="D12" s="5"/>
      <c r="E12" s="5"/>
      <c r="F12" s="14">
        <f>C12+D12+E12</f>
        <v>0</v>
      </c>
      <c r="G12" s="12"/>
    </row>
    <row r="13" spans="1:7" s="10" customFormat="1" ht="15.75" hidden="1">
      <c r="A13" s="1"/>
      <c r="B13" s="7" t="s">
        <v>25</v>
      </c>
      <c r="C13" s="5"/>
      <c r="D13" s="5"/>
      <c r="E13" s="5"/>
      <c r="F13" s="14">
        <f>C13+D13+E13</f>
        <v>0</v>
      </c>
      <c r="G13" s="12"/>
    </row>
    <row r="14" spans="1:7" s="10" customFormat="1" ht="15.75" hidden="1">
      <c r="A14" s="1"/>
      <c r="B14" s="7" t="s">
        <v>23</v>
      </c>
      <c r="C14" s="5"/>
      <c r="D14" s="5"/>
      <c r="E14" s="5"/>
      <c r="F14" s="14">
        <f>C14+D14+E14</f>
        <v>0</v>
      </c>
      <c r="G14" s="12"/>
    </row>
    <row r="15" spans="1:7" s="10" customFormat="1" ht="15.75" hidden="1">
      <c r="A15" s="1"/>
      <c r="B15" s="7" t="s">
        <v>24</v>
      </c>
      <c r="C15" s="5"/>
      <c r="D15" s="5"/>
      <c r="E15" s="5"/>
      <c r="F15" s="14">
        <f>C15+D15+E15</f>
        <v>0</v>
      </c>
      <c r="G15" s="12"/>
    </row>
    <row r="16" spans="1:7" s="10" customFormat="1" ht="15.75" hidden="1">
      <c r="A16" s="1"/>
      <c r="B16" s="7" t="s">
        <v>26</v>
      </c>
      <c r="C16" s="5"/>
      <c r="D16" s="5"/>
      <c r="E16" s="5"/>
      <c r="F16" s="14"/>
      <c r="G16" s="12"/>
    </row>
    <row r="17" spans="1:7" s="10" customFormat="1" ht="15.75" hidden="1">
      <c r="A17" s="1"/>
      <c r="B17" s="7" t="s">
        <v>20</v>
      </c>
      <c r="C17" s="5"/>
      <c r="D17" s="5"/>
      <c r="E17" s="5"/>
      <c r="F17" s="14"/>
      <c r="G17" s="12"/>
    </row>
    <row r="18" spans="1:7" s="10" customFormat="1" ht="15.75" hidden="1">
      <c r="A18" s="1"/>
      <c r="B18" s="7" t="s">
        <v>27</v>
      </c>
      <c r="C18" s="5"/>
      <c r="D18" s="5"/>
      <c r="E18" s="5"/>
      <c r="F18" s="14">
        <f>C18+D18+E18</f>
        <v>0</v>
      </c>
      <c r="G18" s="12"/>
    </row>
    <row r="19" spans="1:7" s="10" customFormat="1" ht="15.75" hidden="1">
      <c r="A19" s="1"/>
      <c r="B19" s="7"/>
      <c r="C19" s="5"/>
      <c r="D19" s="5"/>
      <c r="E19" s="5"/>
      <c r="F19" s="14"/>
      <c r="G19" s="12"/>
    </row>
    <row r="20" spans="1:7" s="10" customFormat="1" ht="15.75" hidden="1">
      <c r="A20" s="1"/>
      <c r="B20" s="7"/>
      <c r="C20" s="5"/>
      <c r="D20" s="5"/>
      <c r="E20" s="5"/>
      <c r="F20" s="14"/>
      <c r="G20" s="12"/>
    </row>
    <row r="21" spans="1:7" s="10" customFormat="1" ht="15.75" hidden="1">
      <c r="A21" s="1"/>
      <c r="B21" s="7"/>
      <c r="C21" s="5"/>
      <c r="D21" s="5"/>
      <c r="E21" s="5"/>
      <c r="F21" s="14"/>
      <c r="G21" s="12"/>
    </row>
    <row r="22" spans="1:7" s="10" customFormat="1" ht="15.75" hidden="1">
      <c r="A22" s="1"/>
      <c r="B22" s="7"/>
      <c r="C22" s="5"/>
      <c r="D22" s="5"/>
      <c r="E22" s="5"/>
      <c r="F22" s="14"/>
      <c r="G22" s="12"/>
    </row>
    <row r="23" spans="1:7" s="10" customFormat="1" ht="15.75" hidden="1">
      <c r="A23" s="1"/>
      <c r="B23" s="7"/>
      <c r="C23" s="5"/>
      <c r="D23" s="5"/>
      <c r="E23" s="5"/>
      <c r="F23" s="14"/>
      <c r="G23" s="12"/>
    </row>
    <row r="24" spans="1:7" s="10" customFormat="1" ht="15.75" hidden="1">
      <c r="A24" s="1"/>
      <c r="B24" s="7"/>
      <c r="C24" s="5"/>
      <c r="D24" s="5"/>
      <c r="E24" s="5"/>
      <c r="F24" s="14"/>
      <c r="G24" s="12"/>
    </row>
    <row r="25" spans="1:7" s="10" customFormat="1" ht="15.75" hidden="1">
      <c r="A25" s="1"/>
      <c r="B25" s="7"/>
      <c r="C25" s="5"/>
      <c r="D25" s="5"/>
      <c r="E25" s="5"/>
      <c r="F25" s="14"/>
      <c r="G25" s="12"/>
    </row>
    <row r="26" spans="1:7" s="10" customFormat="1" ht="15.75" hidden="1">
      <c r="A26" s="1"/>
      <c r="B26" s="7"/>
      <c r="C26" s="5"/>
      <c r="D26" s="5"/>
      <c r="E26" s="5"/>
      <c r="F26" s="14"/>
      <c r="G26" s="12"/>
    </row>
    <row r="27" spans="1:6" ht="15.75" hidden="1">
      <c r="A27" s="1"/>
      <c r="B27" s="7"/>
      <c r="C27" s="5"/>
      <c r="D27" s="5"/>
      <c r="E27" s="5"/>
      <c r="F27" s="14"/>
    </row>
    <row r="28" spans="1:6" ht="15.75" hidden="1">
      <c r="A28" s="1"/>
      <c r="B28" s="7"/>
      <c r="C28" s="5"/>
      <c r="D28" s="5"/>
      <c r="E28" s="5"/>
      <c r="F28" s="14"/>
    </row>
  </sheetData>
  <sheetProtection/>
  <mergeCells count="3">
    <mergeCell ref="B5:B6"/>
    <mergeCell ref="A1:F1"/>
    <mergeCell ref="A2:F2"/>
  </mergeCells>
  <printOptions horizontalCentered="1"/>
  <pageMargins left="0.4724409448818898" right="0.35433070866141736" top="0.7480314960629921" bottom="0.7480314960629921" header="0.31496062992125984" footer="0.31496062992125984"/>
  <pageSetup horizontalDpi="300" verticalDpi="300" orientation="landscape" paperSize="9" r:id="rId1"/>
  <headerFooter>
    <oddHeader>&amp;R&amp;"Arial,Normál"&amp;10
4. melléklet a 2/2018.(III.12.) önkormányzati rendelethez</oddHeader>
    <oddFooter>&amp;C&amp;P.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2"/>
  <sheetViews>
    <sheetView zoomScalePageLayoutView="0" workbookViewId="0" topLeftCell="C7">
      <selection activeCell="A2" sqref="A2:L2"/>
    </sheetView>
  </sheetViews>
  <sheetFormatPr defaultColWidth="9.140625" defaultRowHeight="15"/>
  <cols>
    <col min="1" max="1" width="36.7109375" style="0" customWidth="1"/>
    <col min="2" max="2" width="14.140625" style="0" customWidth="1"/>
    <col min="3" max="3" width="14.140625" style="67" customWidth="1"/>
    <col min="4" max="6" width="14.140625" style="0" customWidth="1"/>
    <col min="7" max="7" width="36.7109375" style="0" customWidth="1"/>
    <col min="8" max="12" width="14.140625" style="0" customWidth="1"/>
  </cols>
  <sheetData>
    <row r="1" spans="1:12" s="2" customFormat="1" ht="15.75" customHeight="1">
      <c r="A1" s="249" t="s">
        <v>547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</row>
    <row r="2" spans="1:12" s="2" customFormat="1" ht="15.75">
      <c r="A2" s="239" t="s">
        <v>548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</row>
    <row r="3" spans="2:6" ht="15">
      <c r="B3" s="39"/>
      <c r="C3" s="118"/>
      <c r="D3" s="39"/>
      <c r="E3" s="39"/>
      <c r="F3" s="39"/>
    </row>
    <row r="4" spans="1:12" s="11" customFormat="1" ht="15.75">
      <c r="A4" s="81" t="s">
        <v>9</v>
      </c>
      <c r="B4" s="4" t="s">
        <v>546</v>
      </c>
      <c r="C4" s="4" t="s">
        <v>575</v>
      </c>
      <c r="D4" s="4" t="s">
        <v>545</v>
      </c>
      <c r="E4" s="6" t="s">
        <v>567</v>
      </c>
      <c r="F4" s="6" t="s">
        <v>568</v>
      </c>
      <c r="G4" s="81" t="s">
        <v>9</v>
      </c>
      <c r="H4" s="4" t="s">
        <v>546</v>
      </c>
      <c r="I4" s="4" t="s">
        <v>575</v>
      </c>
      <c r="J4" s="4" t="s">
        <v>545</v>
      </c>
      <c r="K4" s="6" t="s">
        <v>567</v>
      </c>
      <c r="L4" s="6" t="s">
        <v>568</v>
      </c>
    </row>
    <row r="5" spans="1:12" s="88" customFormat="1" ht="16.5">
      <c r="A5" s="233" t="s">
        <v>44</v>
      </c>
      <c r="B5" s="234"/>
      <c r="C5" s="234"/>
      <c r="D5" s="234"/>
      <c r="E5" s="234"/>
      <c r="F5" s="235"/>
      <c r="G5" s="227" t="s">
        <v>122</v>
      </c>
      <c r="H5" s="227"/>
      <c r="I5" s="227"/>
      <c r="J5" s="227"/>
      <c r="K5" s="227"/>
      <c r="L5" s="227"/>
    </row>
    <row r="6" spans="1:12" s="11" customFormat="1" ht="31.5">
      <c r="A6" s="83" t="s">
        <v>278</v>
      </c>
      <c r="B6" s="5">
        <v>9352585</v>
      </c>
      <c r="C6" s="5">
        <v>10727575</v>
      </c>
      <c r="D6" s="5">
        <f>Összesen!L7</f>
        <v>11319603</v>
      </c>
      <c r="E6" s="5">
        <f>Összesen!M7</f>
        <v>11476343</v>
      </c>
      <c r="F6" s="5">
        <f>Összesen!N7</f>
        <v>11476343</v>
      </c>
      <c r="G6" s="85" t="s">
        <v>39</v>
      </c>
      <c r="H6" s="5">
        <v>3298750</v>
      </c>
      <c r="I6" s="5">
        <v>5467155</v>
      </c>
      <c r="J6" s="5">
        <f>Összesen!Y7</f>
        <v>5957000</v>
      </c>
      <c r="K6" s="5">
        <f>Összesen!Z7</f>
        <v>6545500</v>
      </c>
      <c r="L6" s="5">
        <f>Összesen!AA7</f>
        <v>5793085</v>
      </c>
    </row>
    <row r="7" spans="1:12" s="11" customFormat="1" ht="30">
      <c r="A7" s="83" t="s">
        <v>300</v>
      </c>
      <c r="B7" s="5">
        <v>4747137</v>
      </c>
      <c r="C7" s="5">
        <v>3431323</v>
      </c>
      <c r="D7" s="5">
        <f>Összesen!L8</f>
        <v>3995000</v>
      </c>
      <c r="E7" s="5">
        <f>Összesen!M8</f>
        <v>4985164</v>
      </c>
      <c r="F7" s="5">
        <f>Összesen!N8</f>
        <v>4301264</v>
      </c>
      <c r="G7" s="85" t="s">
        <v>80</v>
      </c>
      <c r="H7" s="5">
        <v>809350</v>
      </c>
      <c r="I7" s="5">
        <v>1103198</v>
      </c>
      <c r="J7" s="5">
        <f>Összesen!Y8</f>
        <v>1110000</v>
      </c>
      <c r="K7" s="5">
        <f>Összesen!Z8</f>
        <v>1331500</v>
      </c>
      <c r="L7" s="5">
        <f>Összesen!AA8</f>
        <v>1182983</v>
      </c>
    </row>
    <row r="8" spans="1:12" s="11" customFormat="1" ht="15.75">
      <c r="A8" s="83" t="s">
        <v>44</v>
      </c>
      <c r="B8" s="5">
        <v>1418966</v>
      </c>
      <c r="C8" s="5">
        <v>919278</v>
      </c>
      <c r="D8" s="5">
        <f>Összesen!L9</f>
        <v>1319850</v>
      </c>
      <c r="E8" s="5">
        <f>Összesen!M9</f>
        <v>1346781</v>
      </c>
      <c r="F8" s="5">
        <f>Összesen!N9</f>
        <v>815707</v>
      </c>
      <c r="G8" s="85" t="s">
        <v>81</v>
      </c>
      <c r="H8" s="5">
        <v>4403325</v>
      </c>
      <c r="I8" s="5">
        <v>5281675</v>
      </c>
      <c r="J8" s="5">
        <f>Összesen!Y9</f>
        <v>7791650</v>
      </c>
      <c r="K8" s="5">
        <f>Összesen!Z9</f>
        <v>7896290</v>
      </c>
      <c r="L8" s="5">
        <f>Összesen!AA9</f>
        <v>4252033</v>
      </c>
    </row>
    <row r="9" spans="1:12" s="11" customFormat="1" ht="15.75">
      <c r="A9" s="228" t="s">
        <v>358</v>
      </c>
      <c r="B9" s="225">
        <v>300400</v>
      </c>
      <c r="C9" s="225">
        <v>211000</v>
      </c>
      <c r="D9" s="225">
        <f>Összesen!L10</f>
        <v>0</v>
      </c>
      <c r="E9" s="225">
        <f>Összesen!M10</f>
        <v>126839</v>
      </c>
      <c r="F9" s="225">
        <f>Összesen!N10</f>
        <v>125500</v>
      </c>
      <c r="G9" s="85" t="s">
        <v>82</v>
      </c>
      <c r="H9" s="5">
        <v>130000</v>
      </c>
      <c r="I9" s="5">
        <v>491000</v>
      </c>
      <c r="J9" s="5">
        <f>Összesen!Y10</f>
        <v>490000</v>
      </c>
      <c r="K9" s="5">
        <f>Összesen!Z10</f>
        <v>504000</v>
      </c>
      <c r="L9" s="5">
        <f>Összesen!AA10</f>
        <v>504000</v>
      </c>
    </row>
    <row r="10" spans="1:12" s="11" customFormat="1" ht="15.75">
      <c r="A10" s="228"/>
      <c r="B10" s="225"/>
      <c r="C10" s="225"/>
      <c r="D10" s="225"/>
      <c r="E10" s="225"/>
      <c r="F10" s="225"/>
      <c r="G10" s="85" t="s">
        <v>83</v>
      </c>
      <c r="H10" s="5">
        <v>1411854</v>
      </c>
      <c r="I10" s="5">
        <v>1189325</v>
      </c>
      <c r="J10" s="5">
        <f>Összesen!Y11</f>
        <v>691050</v>
      </c>
      <c r="K10" s="5">
        <f>Összesen!Z11</f>
        <v>996084</v>
      </c>
      <c r="L10" s="5">
        <f>Összesen!AA11</f>
        <v>849989</v>
      </c>
    </row>
    <row r="11" spans="1:12" s="11" customFormat="1" ht="15.75">
      <c r="A11" s="84" t="s">
        <v>85</v>
      </c>
      <c r="B11" s="13">
        <f>SUM(B6:B10)</f>
        <v>15819088</v>
      </c>
      <c r="C11" s="13">
        <f>SUM(C6:C10)</f>
        <v>15289176</v>
      </c>
      <c r="D11" s="13">
        <f>SUM(D6:D10)</f>
        <v>16634453</v>
      </c>
      <c r="E11" s="13">
        <f>SUM(E6:E10)</f>
        <v>17935127</v>
      </c>
      <c r="F11" s="13">
        <f>SUM(F6:F10)</f>
        <v>16718814</v>
      </c>
      <c r="G11" s="84" t="s">
        <v>86</v>
      </c>
      <c r="H11" s="13">
        <f>SUM(H6:H10)</f>
        <v>10053279</v>
      </c>
      <c r="I11" s="13">
        <f>SUM(I6:I10)</f>
        <v>13532353</v>
      </c>
      <c r="J11" s="13">
        <f>SUM(J6:J10)</f>
        <v>16039700</v>
      </c>
      <c r="K11" s="13">
        <f>SUM(K6:K10)</f>
        <v>17273374</v>
      </c>
      <c r="L11" s="13">
        <f>SUM(L6:L10)</f>
        <v>12582090</v>
      </c>
    </row>
    <row r="12" spans="1:12" s="11" customFormat="1" ht="15.75">
      <c r="A12" s="86" t="s">
        <v>127</v>
      </c>
      <c r="B12" s="87">
        <f>B11-H11</f>
        <v>5765809</v>
      </c>
      <c r="C12" s="87">
        <f>C11-I11</f>
        <v>1756823</v>
      </c>
      <c r="D12" s="87">
        <f>D11-J11</f>
        <v>594753</v>
      </c>
      <c r="E12" s="87">
        <f>E11-K11</f>
        <v>661753</v>
      </c>
      <c r="F12" s="87">
        <f>F11-L11</f>
        <v>4136724</v>
      </c>
      <c r="G12" s="232" t="s">
        <v>120</v>
      </c>
      <c r="H12" s="226">
        <v>354903</v>
      </c>
      <c r="I12" s="226">
        <v>344960</v>
      </c>
      <c r="J12" s="226">
        <f>Összesen!Y13</f>
        <v>450628</v>
      </c>
      <c r="K12" s="226">
        <f>Összesen!Z13</f>
        <v>894397</v>
      </c>
      <c r="L12" s="226">
        <f>Összesen!AA13</f>
        <v>450628</v>
      </c>
    </row>
    <row r="13" spans="1:12" s="11" customFormat="1" ht="15.75">
      <c r="A13" s="86" t="s">
        <v>118</v>
      </c>
      <c r="B13" s="5">
        <v>4448083</v>
      </c>
      <c r="C13" s="5">
        <v>10666972</v>
      </c>
      <c r="D13" s="5">
        <f>Összesen!L14</f>
        <v>10951779</v>
      </c>
      <c r="E13" s="5">
        <f>Összesen!M14</f>
        <v>10951779</v>
      </c>
      <c r="F13" s="5">
        <f>Összesen!N14</f>
        <v>10951779</v>
      </c>
      <c r="G13" s="232"/>
      <c r="H13" s="226"/>
      <c r="I13" s="226"/>
      <c r="J13" s="226"/>
      <c r="K13" s="226"/>
      <c r="L13" s="226"/>
    </row>
    <row r="14" spans="1:12" s="11" customFormat="1" ht="15.75">
      <c r="A14" s="86" t="s">
        <v>119</v>
      </c>
      <c r="B14" s="5">
        <v>344960</v>
      </c>
      <c r="C14" s="5">
        <v>450628</v>
      </c>
      <c r="D14" s="5">
        <f>Összesen!L15</f>
        <v>0</v>
      </c>
      <c r="E14" s="5">
        <f>Összesen!M15</f>
        <v>443769</v>
      </c>
      <c r="F14" s="5">
        <f>Összesen!N15</f>
        <v>443769</v>
      </c>
      <c r="G14" s="232"/>
      <c r="H14" s="226"/>
      <c r="I14" s="226"/>
      <c r="J14" s="226"/>
      <c r="K14" s="226"/>
      <c r="L14" s="226"/>
    </row>
    <row r="15" spans="1:12" s="11" customFormat="1" ht="15.75" hidden="1">
      <c r="A15" s="60" t="s">
        <v>152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60" t="s">
        <v>153</v>
      </c>
      <c r="H15" s="75"/>
      <c r="I15" s="75"/>
      <c r="J15" s="75"/>
      <c r="K15" s="75"/>
      <c r="L15" s="75"/>
    </row>
    <row r="16" spans="1:12" s="11" customFormat="1" ht="15.75">
      <c r="A16" s="84" t="s">
        <v>10</v>
      </c>
      <c r="B16" s="14">
        <f>B11+B13+B14+B15</f>
        <v>20612131</v>
      </c>
      <c r="C16" s="14">
        <f>C11+C13+C14+C15</f>
        <v>26406776</v>
      </c>
      <c r="D16" s="14">
        <f>D11+D13+D14+D15</f>
        <v>27586232</v>
      </c>
      <c r="E16" s="14">
        <f>E11+E13+E14+E15</f>
        <v>29330675</v>
      </c>
      <c r="F16" s="14">
        <f>F11+F13+F14+F15</f>
        <v>28114362</v>
      </c>
      <c r="G16" s="84" t="s">
        <v>11</v>
      </c>
      <c r="H16" s="14">
        <f>H11+H12+H15</f>
        <v>10408182</v>
      </c>
      <c r="I16" s="14">
        <f>I11+I12+I15</f>
        <v>13877313</v>
      </c>
      <c r="J16" s="14">
        <f>J11+J12+J15</f>
        <v>16490328</v>
      </c>
      <c r="K16" s="14">
        <f>K11+K12+K15</f>
        <v>18167771</v>
      </c>
      <c r="L16" s="14">
        <f>L11+L12+L15</f>
        <v>13032718</v>
      </c>
    </row>
    <row r="17" spans="1:12" s="88" customFormat="1" ht="16.5">
      <c r="A17" s="236" t="s">
        <v>121</v>
      </c>
      <c r="B17" s="237"/>
      <c r="C17" s="237"/>
      <c r="D17" s="237"/>
      <c r="E17" s="237"/>
      <c r="F17" s="238"/>
      <c r="G17" s="227" t="s">
        <v>100</v>
      </c>
      <c r="H17" s="227"/>
      <c r="I17" s="227"/>
      <c r="J17" s="227"/>
      <c r="K17" s="227"/>
      <c r="L17" s="227"/>
    </row>
    <row r="18" spans="1:12" s="11" customFormat="1" ht="31.5">
      <c r="A18" s="83" t="s">
        <v>287</v>
      </c>
      <c r="B18" s="5">
        <v>13309930</v>
      </c>
      <c r="C18" s="5">
        <v>0</v>
      </c>
      <c r="D18" s="5">
        <f>Összesen!L18</f>
        <v>21985132</v>
      </c>
      <c r="E18" s="5">
        <f>Összesen!M18</f>
        <v>21985132</v>
      </c>
      <c r="F18" s="5">
        <f>Összesen!N18</f>
        <v>21985132</v>
      </c>
      <c r="G18" s="83" t="s">
        <v>98</v>
      </c>
      <c r="H18" s="5">
        <v>0</v>
      </c>
      <c r="I18" s="5">
        <v>1165100</v>
      </c>
      <c r="J18" s="5">
        <f>Összesen!Y18</f>
        <v>3965460</v>
      </c>
      <c r="K18" s="5">
        <f>Összesen!Z18</f>
        <v>4002460</v>
      </c>
      <c r="L18" s="5">
        <f>Összesen!AA18</f>
        <v>251500</v>
      </c>
    </row>
    <row r="19" spans="1:12" s="11" customFormat="1" ht="15.75">
      <c r="A19" s="83" t="s">
        <v>121</v>
      </c>
      <c r="B19" s="5">
        <v>2521120</v>
      </c>
      <c r="C19" s="5">
        <v>0</v>
      </c>
      <c r="D19" s="5">
        <f>Összesen!L19</f>
        <v>0</v>
      </c>
      <c r="E19" s="5">
        <f>Összesen!M19</f>
        <v>0</v>
      </c>
      <c r="F19" s="5">
        <f>Összesen!N19</f>
        <v>0</v>
      </c>
      <c r="G19" s="83" t="s">
        <v>45</v>
      </c>
      <c r="H19" s="5">
        <v>15230960</v>
      </c>
      <c r="I19" s="5">
        <v>358929</v>
      </c>
      <c r="J19" s="5">
        <f>Összesen!Y19</f>
        <v>29102944</v>
      </c>
      <c r="K19" s="5">
        <f>Összesen!Z19</f>
        <v>29102944</v>
      </c>
      <c r="L19" s="5">
        <f>Összesen!AA19</f>
        <v>25258458</v>
      </c>
    </row>
    <row r="20" spans="1:12" s="11" customFormat="1" ht="15.75">
      <c r="A20" s="83" t="s">
        <v>359</v>
      </c>
      <c r="B20" s="5">
        <v>0</v>
      </c>
      <c r="C20" s="5">
        <v>0</v>
      </c>
      <c r="D20" s="5">
        <f>Összesen!L20</f>
        <v>0</v>
      </c>
      <c r="E20" s="5">
        <f>Összesen!M20</f>
        <v>0</v>
      </c>
      <c r="F20" s="5">
        <f>Összesen!N20</f>
        <v>0</v>
      </c>
      <c r="G20" s="83" t="s">
        <v>195</v>
      </c>
      <c r="H20" s="5">
        <v>137067</v>
      </c>
      <c r="I20" s="5">
        <v>53655</v>
      </c>
      <c r="J20" s="5">
        <f>Összesen!Y20</f>
        <v>12632</v>
      </c>
      <c r="K20" s="5">
        <f>Összesen!Z20</f>
        <v>42632</v>
      </c>
      <c r="L20" s="5">
        <f>Összesen!AA20</f>
        <v>42632</v>
      </c>
    </row>
    <row r="21" spans="1:12" s="11" customFormat="1" ht="15.75">
      <c r="A21" s="84" t="s">
        <v>85</v>
      </c>
      <c r="B21" s="13">
        <f>SUM(B18:B20)</f>
        <v>15831050</v>
      </c>
      <c r="C21" s="13">
        <f>SUM(C18:C20)</f>
        <v>0</v>
      </c>
      <c r="D21" s="13">
        <f>SUM(D18:D20)</f>
        <v>21985132</v>
      </c>
      <c r="E21" s="13">
        <f>SUM(E18:E20)</f>
        <v>21985132</v>
      </c>
      <c r="F21" s="13">
        <f>SUM(F18:F20)</f>
        <v>21985132</v>
      </c>
      <c r="G21" s="84" t="s">
        <v>86</v>
      </c>
      <c r="H21" s="13">
        <f>SUM(H18:H20)</f>
        <v>15368027</v>
      </c>
      <c r="I21" s="13">
        <f>SUM(I18:I20)</f>
        <v>1577684</v>
      </c>
      <c r="J21" s="13">
        <f>SUM(J18:J20)</f>
        <v>33081036</v>
      </c>
      <c r="K21" s="13">
        <f>SUM(K18:K20)</f>
        <v>33148036</v>
      </c>
      <c r="L21" s="13">
        <f>SUM(L18:L20)</f>
        <v>25552590</v>
      </c>
    </row>
    <row r="22" spans="1:12" s="11" customFormat="1" ht="15.75">
      <c r="A22" s="86" t="s">
        <v>127</v>
      </c>
      <c r="B22" s="87">
        <f>B21-H21</f>
        <v>463023</v>
      </c>
      <c r="C22" s="87">
        <f>C21-I21</f>
        <v>-1577684</v>
      </c>
      <c r="D22" s="87">
        <f>D21-J21</f>
        <v>-11095904</v>
      </c>
      <c r="E22" s="87">
        <f>E21-K21</f>
        <v>-11162904</v>
      </c>
      <c r="F22" s="87">
        <f>F21-L21</f>
        <v>-3567458</v>
      </c>
      <c r="G22" s="232" t="s">
        <v>120</v>
      </c>
      <c r="H22" s="226">
        <v>0</v>
      </c>
      <c r="I22" s="226">
        <v>0</v>
      </c>
      <c r="J22" s="226">
        <v>0</v>
      </c>
      <c r="K22" s="226">
        <v>0</v>
      </c>
      <c r="L22" s="226">
        <v>0</v>
      </c>
    </row>
    <row r="23" spans="1:12" s="11" customFormat="1" ht="15.75">
      <c r="A23" s="86" t="s">
        <v>118</v>
      </c>
      <c r="B23" s="5">
        <v>0</v>
      </c>
      <c r="C23" s="5">
        <v>0</v>
      </c>
      <c r="D23" s="5">
        <f>Összesen!L23</f>
        <v>0</v>
      </c>
      <c r="E23" s="5">
        <f>Összesen!M23</f>
        <v>0</v>
      </c>
      <c r="F23" s="5">
        <f>Összesen!N23</f>
        <v>0</v>
      </c>
      <c r="G23" s="232"/>
      <c r="H23" s="226"/>
      <c r="I23" s="226"/>
      <c r="J23" s="226"/>
      <c r="K23" s="226"/>
      <c r="L23" s="226"/>
    </row>
    <row r="24" spans="1:12" s="11" customFormat="1" ht="15.75">
      <c r="A24" s="86" t="s">
        <v>119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232"/>
      <c r="H24" s="226"/>
      <c r="I24" s="226"/>
      <c r="J24" s="226"/>
      <c r="K24" s="226"/>
      <c r="L24" s="226"/>
    </row>
    <row r="25" spans="1:12" s="11" customFormat="1" ht="31.5">
      <c r="A25" s="84" t="s">
        <v>12</v>
      </c>
      <c r="B25" s="14">
        <f>B21+B23+B24</f>
        <v>15831050</v>
      </c>
      <c r="C25" s="14">
        <f>C21+C23+C24</f>
        <v>0</v>
      </c>
      <c r="D25" s="14">
        <f>D21+D23+D24</f>
        <v>21985132</v>
      </c>
      <c r="E25" s="14">
        <f>E21+E23+E24</f>
        <v>21985132</v>
      </c>
      <c r="F25" s="14">
        <f>F21+F23+F24</f>
        <v>21985132</v>
      </c>
      <c r="G25" s="84" t="s">
        <v>13</v>
      </c>
      <c r="H25" s="14">
        <f>H21+H22</f>
        <v>15368027</v>
      </c>
      <c r="I25" s="14">
        <f>I21+I22</f>
        <v>1577684</v>
      </c>
      <c r="J25" s="14">
        <f>J21+J22</f>
        <v>33081036</v>
      </c>
      <c r="K25" s="14">
        <f>K21+K22</f>
        <v>33148036</v>
      </c>
      <c r="L25" s="14">
        <f>L21+L22</f>
        <v>25552590</v>
      </c>
    </row>
    <row r="26" spans="1:12" s="88" customFormat="1" ht="16.5">
      <c r="A26" s="233" t="s">
        <v>123</v>
      </c>
      <c r="B26" s="234"/>
      <c r="C26" s="234"/>
      <c r="D26" s="234"/>
      <c r="E26" s="234"/>
      <c r="F26" s="235"/>
      <c r="G26" s="227" t="s">
        <v>124</v>
      </c>
      <c r="H26" s="227"/>
      <c r="I26" s="227"/>
      <c r="J26" s="227"/>
      <c r="K26" s="227"/>
      <c r="L26" s="227"/>
    </row>
    <row r="27" spans="1:12" s="11" customFormat="1" ht="15.75">
      <c r="A27" s="83" t="s">
        <v>125</v>
      </c>
      <c r="B27" s="5">
        <f>B11+B21</f>
        <v>31650138</v>
      </c>
      <c r="C27" s="5">
        <f>C11+C21</f>
        <v>15289176</v>
      </c>
      <c r="D27" s="5">
        <f>D11+D21</f>
        <v>38619585</v>
      </c>
      <c r="E27" s="5">
        <f>E11+E21</f>
        <v>39920259</v>
      </c>
      <c r="F27" s="5">
        <f>F11+F21</f>
        <v>38703946</v>
      </c>
      <c r="G27" s="83" t="s">
        <v>126</v>
      </c>
      <c r="H27" s="5">
        <f aca="true" t="shared" si="0" ref="H27:J28">H11+H21</f>
        <v>25421306</v>
      </c>
      <c r="I27" s="5">
        <f t="shared" si="0"/>
        <v>15110037</v>
      </c>
      <c r="J27" s="5">
        <f t="shared" si="0"/>
        <v>49120736</v>
      </c>
      <c r="K27" s="5">
        <f>K11+K21</f>
        <v>50421410</v>
      </c>
      <c r="L27" s="5">
        <f>L11+L21</f>
        <v>38134680</v>
      </c>
    </row>
    <row r="28" spans="1:12" s="11" customFormat="1" ht="15.75">
      <c r="A28" s="86" t="s">
        <v>127</v>
      </c>
      <c r="B28" s="87">
        <f>B27-H27</f>
        <v>6228832</v>
      </c>
      <c r="C28" s="87">
        <f>C27-I27</f>
        <v>179139</v>
      </c>
      <c r="D28" s="87">
        <f>D27-J27</f>
        <v>-10501151</v>
      </c>
      <c r="E28" s="87">
        <f>E27-K27</f>
        <v>-10501151</v>
      </c>
      <c r="F28" s="87">
        <f>F27-L27</f>
        <v>569266</v>
      </c>
      <c r="G28" s="232" t="s">
        <v>120</v>
      </c>
      <c r="H28" s="226">
        <f t="shared" si="0"/>
        <v>354903</v>
      </c>
      <c r="I28" s="226">
        <f t="shared" si="0"/>
        <v>344960</v>
      </c>
      <c r="J28" s="226">
        <f t="shared" si="0"/>
        <v>450628</v>
      </c>
      <c r="K28" s="226">
        <f>K12+K22</f>
        <v>894397</v>
      </c>
      <c r="L28" s="226">
        <f>L12+L22</f>
        <v>450628</v>
      </c>
    </row>
    <row r="29" spans="1:12" s="11" customFormat="1" ht="15.75">
      <c r="A29" s="86" t="s">
        <v>118</v>
      </c>
      <c r="B29" s="5">
        <f aca="true" t="shared" si="1" ref="B29:D30">B13+B23</f>
        <v>4448083</v>
      </c>
      <c r="C29" s="5">
        <f t="shared" si="1"/>
        <v>10666972</v>
      </c>
      <c r="D29" s="5">
        <f t="shared" si="1"/>
        <v>10951779</v>
      </c>
      <c r="E29" s="5">
        <f>E13+E23</f>
        <v>10951779</v>
      </c>
      <c r="F29" s="5">
        <f>F13+F23</f>
        <v>10951779</v>
      </c>
      <c r="G29" s="232"/>
      <c r="H29" s="226"/>
      <c r="I29" s="226"/>
      <c r="J29" s="226"/>
      <c r="K29" s="226"/>
      <c r="L29" s="226"/>
    </row>
    <row r="30" spans="1:12" s="11" customFormat="1" ht="15.75">
      <c r="A30" s="86" t="s">
        <v>119</v>
      </c>
      <c r="B30" s="5">
        <f t="shared" si="1"/>
        <v>344960</v>
      </c>
      <c r="C30" s="5">
        <f t="shared" si="1"/>
        <v>450628</v>
      </c>
      <c r="D30" s="5">
        <f t="shared" si="1"/>
        <v>0</v>
      </c>
      <c r="E30" s="5">
        <f>E14+E24</f>
        <v>443769</v>
      </c>
      <c r="F30" s="5">
        <f>F14+F24</f>
        <v>443769</v>
      </c>
      <c r="G30" s="232"/>
      <c r="H30" s="226"/>
      <c r="I30" s="226"/>
      <c r="J30" s="226"/>
      <c r="K30" s="226"/>
      <c r="L30" s="226"/>
    </row>
    <row r="31" spans="1:12" s="11" customFormat="1" ht="15.75" hidden="1">
      <c r="A31" s="60" t="s">
        <v>152</v>
      </c>
      <c r="B31" s="5">
        <f>B15</f>
        <v>0</v>
      </c>
      <c r="C31" s="5">
        <f>C15</f>
        <v>0</v>
      </c>
      <c r="D31" s="5">
        <f>D15</f>
        <v>0</v>
      </c>
      <c r="E31" s="5">
        <f>E15</f>
        <v>0</v>
      </c>
      <c r="F31" s="5">
        <f>F15</f>
        <v>0</v>
      </c>
      <c r="G31" s="60" t="s">
        <v>153</v>
      </c>
      <c r="H31" s="75">
        <f>H15</f>
        <v>0</v>
      </c>
      <c r="I31" s="75">
        <f>I15</f>
        <v>0</v>
      </c>
      <c r="J31" s="75">
        <f>J15</f>
        <v>0</v>
      </c>
      <c r="K31" s="75">
        <f>K15</f>
        <v>0</v>
      </c>
      <c r="L31" s="75">
        <f>L15</f>
        <v>0</v>
      </c>
    </row>
    <row r="32" spans="1:12" s="11" customFormat="1" ht="15.75">
      <c r="A32" s="82" t="s">
        <v>7</v>
      </c>
      <c r="B32" s="14">
        <f>B27+B29+B30+B31</f>
        <v>36443181</v>
      </c>
      <c r="C32" s="14">
        <f>C27+C29+C30+C31</f>
        <v>26406776</v>
      </c>
      <c r="D32" s="14">
        <f>D27+D29+D30+D31</f>
        <v>49571364</v>
      </c>
      <c r="E32" s="14">
        <f>E27+E29+E30+E31</f>
        <v>51315807</v>
      </c>
      <c r="F32" s="14">
        <f>F27+F29+F30+F31</f>
        <v>50099494</v>
      </c>
      <c r="G32" s="82" t="s">
        <v>8</v>
      </c>
      <c r="H32" s="14">
        <f>SUM(H27:H31)</f>
        <v>25776209</v>
      </c>
      <c r="I32" s="14">
        <f>SUM(I27:I31)</f>
        <v>15454997</v>
      </c>
      <c r="J32" s="14">
        <f>SUM(J27:J31)</f>
        <v>49571364</v>
      </c>
      <c r="K32" s="14">
        <f>SUM(K27:K31)</f>
        <v>51315807</v>
      </c>
      <c r="L32" s="14">
        <f>SUM(L27:L31)</f>
        <v>38585308</v>
      </c>
    </row>
  </sheetData>
  <sheetProtection/>
  <mergeCells count="32">
    <mergeCell ref="J22:J24"/>
    <mergeCell ref="A1:L1"/>
    <mergeCell ref="A2:L2"/>
    <mergeCell ref="A5:F5"/>
    <mergeCell ref="G5:L5"/>
    <mergeCell ref="A17:F17"/>
    <mergeCell ref="G17:L17"/>
    <mergeCell ref="D9:D10"/>
    <mergeCell ref="E9:E10"/>
    <mergeCell ref="F9:F10"/>
    <mergeCell ref="G22:G24"/>
    <mergeCell ref="H22:H24"/>
    <mergeCell ref="A26:F26"/>
    <mergeCell ref="G26:L26"/>
    <mergeCell ref="K12:K14"/>
    <mergeCell ref="L12:L14"/>
    <mergeCell ref="K22:K24"/>
    <mergeCell ref="L22:L24"/>
    <mergeCell ref="I22:I24"/>
    <mergeCell ref="J12:J14"/>
    <mergeCell ref="G12:G14"/>
    <mergeCell ref="H12:H14"/>
    <mergeCell ref="I12:I14"/>
    <mergeCell ref="A9:A10"/>
    <mergeCell ref="B9:B10"/>
    <mergeCell ref="C9:C10"/>
    <mergeCell ref="J28:J30"/>
    <mergeCell ref="G28:G30"/>
    <mergeCell ref="H28:H30"/>
    <mergeCell ref="I28:I30"/>
    <mergeCell ref="K28:K30"/>
    <mergeCell ref="L28:L3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  <headerFooter>
    <oddHeader>&amp;R1. kimutatás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C33"/>
  <sheetViews>
    <sheetView zoomScalePageLayoutView="0" workbookViewId="0" topLeftCell="A1">
      <pane xSplit="2" ySplit="4" topLeftCell="C5" activePane="bottomRight" state="frozen"/>
      <selection pane="topLeft" activeCell="P1" sqref="P1:P16384"/>
      <selection pane="topRight" activeCell="P1" sqref="P1:P16384"/>
      <selection pane="bottomLeft" activeCell="P1" sqref="P1:P16384"/>
      <selection pane="bottomRight" activeCell="C17" sqref="C17"/>
    </sheetView>
  </sheetViews>
  <sheetFormatPr defaultColWidth="9.140625" defaultRowHeight="15"/>
  <cols>
    <col min="1" max="1" width="5.7109375" style="67" customWidth="1"/>
    <col min="2" max="2" width="57.57421875" style="67" customWidth="1"/>
    <col min="3" max="3" width="14.57421875" style="67" customWidth="1"/>
    <col min="4" max="16384" width="9.140625" style="67" customWidth="1"/>
  </cols>
  <sheetData>
    <row r="1" spans="1:3" s="16" customFormat="1" ht="35.25" customHeight="1">
      <c r="A1" s="250" t="s">
        <v>600</v>
      </c>
      <c r="B1" s="250"/>
      <c r="C1" s="250"/>
    </row>
    <row r="2" s="16" customFormat="1" ht="15.75"/>
    <row r="3" spans="1:3" s="10" customFormat="1" ht="15.75">
      <c r="A3" s="1"/>
      <c r="B3" s="1" t="s">
        <v>0</v>
      </c>
      <c r="C3" s="1" t="s">
        <v>1</v>
      </c>
    </row>
    <row r="4" spans="1:3" s="10" customFormat="1" ht="15.75">
      <c r="A4" s="1">
        <v>1</v>
      </c>
      <c r="B4" s="6" t="s">
        <v>9</v>
      </c>
      <c r="C4" s="6"/>
    </row>
    <row r="5" spans="1:3" s="10" customFormat="1" ht="15.75">
      <c r="A5" s="1">
        <v>2</v>
      </c>
      <c r="B5" s="142" t="s">
        <v>597</v>
      </c>
      <c r="C5" s="143">
        <v>10993937</v>
      </c>
    </row>
    <row r="6" spans="1:3" s="10" customFormat="1" ht="15.75">
      <c r="A6" s="1">
        <v>3</v>
      </c>
      <c r="B6" s="83" t="s">
        <v>278</v>
      </c>
      <c r="C6" s="144">
        <f>Összesen!N7</f>
        <v>11476343</v>
      </c>
    </row>
    <row r="7" spans="1:3" s="10" customFormat="1" ht="15.75">
      <c r="A7" s="1">
        <v>4</v>
      </c>
      <c r="B7" s="83" t="s">
        <v>287</v>
      </c>
      <c r="C7" s="144">
        <f>Összesen!N18</f>
        <v>21985132</v>
      </c>
    </row>
    <row r="8" spans="1:3" s="10" customFormat="1" ht="15.75">
      <c r="A8" s="1">
        <v>5</v>
      </c>
      <c r="B8" s="83" t="s">
        <v>300</v>
      </c>
      <c r="C8" s="144">
        <f>Összesen!N8</f>
        <v>4301264</v>
      </c>
    </row>
    <row r="9" spans="1:3" s="10" customFormat="1" ht="15.75">
      <c r="A9" s="1">
        <v>6</v>
      </c>
      <c r="B9" s="83" t="s">
        <v>44</v>
      </c>
      <c r="C9" s="144">
        <f>Összesen!N9</f>
        <v>815707</v>
      </c>
    </row>
    <row r="10" spans="1:3" s="10" customFormat="1" ht="15.75">
      <c r="A10" s="1">
        <v>7</v>
      </c>
      <c r="B10" s="83" t="s">
        <v>121</v>
      </c>
      <c r="C10" s="144">
        <f>Összesen!N19</f>
        <v>0</v>
      </c>
    </row>
    <row r="11" spans="1:3" s="10" customFormat="1" ht="15.75">
      <c r="A11" s="1">
        <v>8</v>
      </c>
      <c r="B11" s="83" t="s">
        <v>358</v>
      </c>
      <c r="C11" s="144">
        <f>Összesen!N10</f>
        <v>125500</v>
      </c>
    </row>
    <row r="12" spans="1:3" s="10" customFormat="1" ht="15.75">
      <c r="A12" s="1">
        <v>9</v>
      </c>
      <c r="B12" s="83" t="s">
        <v>359</v>
      </c>
      <c r="C12" s="144">
        <f>Összesen!N20</f>
        <v>0</v>
      </c>
    </row>
    <row r="13" spans="1:3" s="10" customFormat="1" ht="15.75">
      <c r="A13" s="1">
        <v>10</v>
      </c>
      <c r="B13" s="83" t="s">
        <v>369</v>
      </c>
      <c r="C13" s="144">
        <f>Összesen!N14-Összesen!N14</f>
        <v>0</v>
      </c>
    </row>
    <row r="14" spans="1:3" s="10" customFormat="1" ht="15.75">
      <c r="A14" s="1">
        <v>11</v>
      </c>
      <c r="B14" s="83" t="s">
        <v>370</v>
      </c>
      <c r="C14" s="144">
        <f>Összesen!N23-Összesen!N23</f>
        <v>0</v>
      </c>
    </row>
    <row r="15" spans="1:3" s="10" customFormat="1" ht="15.75">
      <c r="A15" s="1">
        <v>12</v>
      </c>
      <c r="B15" s="83" t="s">
        <v>367</v>
      </c>
      <c r="C15" s="144">
        <f>Összesen!N15</f>
        <v>443769</v>
      </c>
    </row>
    <row r="16" spans="1:3" s="10" customFormat="1" ht="15.75">
      <c r="A16" s="1">
        <v>13</v>
      </c>
      <c r="B16" s="83" t="s">
        <v>368</v>
      </c>
      <c r="C16" s="144">
        <f>Összesen!N24</f>
        <v>0</v>
      </c>
    </row>
    <row r="17" spans="1:3" s="10" customFormat="1" ht="15.75">
      <c r="A17" s="1">
        <v>14</v>
      </c>
      <c r="B17" s="7" t="s">
        <v>598</v>
      </c>
      <c r="C17" s="144">
        <f>vagyonmérleg!D40-vagyonmérleg!C40</f>
        <v>150580</v>
      </c>
    </row>
    <row r="18" spans="1:3" s="10" customFormat="1" ht="15.75">
      <c r="A18" s="1">
        <v>15</v>
      </c>
      <c r="B18" s="8" t="s">
        <v>7</v>
      </c>
      <c r="C18" s="143">
        <f>SUM(C6:C17)</f>
        <v>39298295</v>
      </c>
    </row>
    <row r="19" spans="1:3" s="10" customFormat="1" ht="15.75">
      <c r="A19" s="1">
        <v>16</v>
      </c>
      <c r="B19" s="7" t="s">
        <v>39</v>
      </c>
      <c r="C19" s="130">
        <f>Összesen!AA7</f>
        <v>5793085</v>
      </c>
    </row>
    <row r="20" spans="1:3" s="10" customFormat="1" ht="15.75">
      <c r="A20" s="1">
        <v>17</v>
      </c>
      <c r="B20" s="7" t="s">
        <v>80</v>
      </c>
      <c r="C20" s="130">
        <f>Összesen!AA8</f>
        <v>1182983</v>
      </c>
    </row>
    <row r="21" spans="1:3" s="10" customFormat="1" ht="15.75">
      <c r="A21" s="1">
        <v>18</v>
      </c>
      <c r="B21" s="7" t="s">
        <v>81</v>
      </c>
      <c r="C21" s="130">
        <f>Összesen!AA9</f>
        <v>4252033</v>
      </c>
    </row>
    <row r="22" spans="1:3" s="10" customFormat="1" ht="15.75">
      <c r="A22" s="1">
        <v>19</v>
      </c>
      <c r="B22" s="7" t="s">
        <v>82</v>
      </c>
      <c r="C22" s="130">
        <f>Összesen!AA10</f>
        <v>504000</v>
      </c>
    </row>
    <row r="23" spans="1:3" s="10" customFormat="1" ht="15.75">
      <c r="A23" s="1">
        <v>20</v>
      </c>
      <c r="B23" s="7" t="s">
        <v>83</v>
      </c>
      <c r="C23" s="130">
        <f>Összesen!AA11</f>
        <v>849989</v>
      </c>
    </row>
    <row r="24" spans="1:3" s="10" customFormat="1" ht="15.75">
      <c r="A24" s="1">
        <v>21</v>
      </c>
      <c r="B24" s="7" t="s">
        <v>98</v>
      </c>
      <c r="C24" s="130">
        <f>Összesen!AA18</f>
        <v>251500</v>
      </c>
    </row>
    <row r="25" spans="1:3" s="10" customFormat="1" ht="15.75">
      <c r="A25" s="1">
        <v>22</v>
      </c>
      <c r="B25" s="7" t="s">
        <v>45</v>
      </c>
      <c r="C25" s="130">
        <f>Összesen!AA19</f>
        <v>25258458</v>
      </c>
    </row>
    <row r="26" spans="1:3" s="10" customFormat="1" ht="15.75">
      <c r="A26" s="1">
        <v>23</v>
      </c>
      <c r="B26" s="7" t="s">
        <v>195</v>
      </c>
      <c r="C26" s="130">
        <f>Összesen!AA20</f>
        <v>42632</v>
      </c>
    </row>
    <row r="27" spans="1:3" s="10" customFormat="1" ht="15.75">
      <c r="A27" s="1">
        <v>24</v>
      </c>
      <c r="B27" s="7" t="s">
        <v>92</v>
      </c>
      <c r="C27" s="130">
        <f>Összesen!AA13</f>
        <v>450628</v>
      </c>
    </row>
    <row r="28" spans="1:3" s="10" customFormat="1" ht="15.75">
      <c r="A28" s="1">
        <v>25</v>
      </c>
      <c r="B28" s="7" t="s">
        <v>99</v>
      </c>
      <c r="C28" s="130">
        <f>Összesen!AA22</f>
        <v>0</v>
      </c>
    </row>
    <row r="29" spans="1:3" s="10" customFormat="1" ht="15.75">
      <c r="A29" s="1">
        <v>26</v>
      </c>
      <c r="B29" s="7" t="s">
        <v>598</v>
      </c>
      <c r="C29" s="130">
        <f>vagyonmérleg!D31-vagyonmérleg!C31</f>
        <v>0</v>
      </c>
    </row>
    <row r="30" spans="1:3" s="10" customFormat="1" ht="15.75">
      <c r="A30" s="1">
        <v>27</v>
      </c>
      <c r="B30" s="8" t="s">
        <v>8</v>
      </c>
      <c r="C30" s="143">
        <f>SUM(C19:C29)</f>
        <v>38585308</v>
      </c>
    </row>
    <row r="31" spans="1:3" ht="15.75">
      <c r="A31" s="1">
        <v>28</v>
      </c>
      <c r="B31" s="8" t="s">
        <v>102</v>
      </c>
      <c r="C31" s="143">
        <f>C5+C18-C30</f>
        <v>11706924</v>
      </c>
    </row>
    <row r="33" ht="15">
      <c r="C33" s="118"/>
    </row>
  </sheetData>
  <sheetProtection/>
  <mergeCells count="1">
    <mergeCell ref="A1:C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&amp;R2. kimutatás</oddHeader>
    <oddFooter>&amp;C&amp;P.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1">
      <selection activeCell="A5" sqref="A5:A34"/>
    </sheetView>
  </sheetViews>
  <sheetFormatPr defaultColWidth="9.140625" defaultRowHeight="15"/>
  <cols>
    <col min="1" max="1" width="4.8515625" style="0" customWidth="1"/>
    <col min="2" max="2" width="19.57421875" style="0" customWidth="1"/>
    <col min="3" max="3" width="13.8515625" style="0" customWidth="1"/>
    <col min="4" max="4" width="11.421875" style="0" customWidth="1"/>
    <col min="5" max="5" width="12.57421875" style="0" customWidth="1"/>
    <col min="6" max="7" width="11.421875" style="0" customWidth="1"/>
    <col min="8" max="8" width="10.140625" style="0" customWidth="1"/>
    <col min="9" max="9" width="13.8515625" style="0" customWidth="1"/>
    <col min="10" max="10" width="11.140625" style="0" customWidth="1"/>
    <col min="11" max="11" width="14.7109375" style="0" customWidth="1"/>
    <col min="12" max="12" width="14.28125" style="0" customWidth="1"/>
    <col min="13" max="13" width="11.140625" style="0" customWidth="1"/>
    <col min="14" max="14" width="14.8515625" style="0" customWidth="1"/>
    <col min="15" max="15" width="13.57421875" style="0" hidden="1" customWidth="1"/>
  </cols>
  <sheetData>
    <row r="1" spans="1:14" ht="15.75">
      <c r="A1" s="251" t="s">
        <v>648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</row>
    <row r="2" spans="1:14" ht="15.75">
      <c r="A2" s="251" t="s">
        <v>649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</row>
    <row r="3" spans="1:14" ht="18">
      <c r="A3" s="152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4" ht="15">
      <c r="A4" s="154"/>
      <c r="B4" s="155" t="s">
        <v>0</v>
      </c>
      <c r="C4" s="155" t="s">
        <v>1</v>
      </c>
      <c r="D4" s="155" t="s">
        <v>2</v>
      </c>
      <c r="E4" s="155" t="s">
        <v>3</v>
      </c>
      <c r="F4" s="155" t="s">
        <v>6</v>
      </c>
      <c r="G4" s="155" t="s">
        <v>47</v>
      </c>
      <c r="H4" s="155" t="s">
        <v>48</v>
      </c>
      <c r="I4" s="155" t="s">
        <v>49</v>
      </c>
      <c r="J4" s="155" t="s">
        <v>93</v>
      </c>
      <c r="K4" s="155" t="s">
        <v>94</v>
      </c>
      <c r="L4" s="155" t="s">
        <v>50</v>
      </c>
      <c r="M4" s="155" t="s">
        <v>95</v>
      </c>
      <c r="N4" s="155" t="s">
        <v>96</v>
      </c>
    </row>
    <row r="5" spans="1:14" ht="30" customHeight="1">
      <c r="A5" s="155">
        <v>1</v>
      </c>
      <c r="B5" s="252" t="s">
        <v>9</v>
      </c>
      <c r="C5" s="254" t="s">
        <v>650</v>
      </c>
      <c r="D5" s="255"/>
      <c r="E5" s="256"/>
      <c r="F5" s="257" t="s">
        <v>651</v>
      </c>
      <c r="G5" s="258"/>
      <c r="H5" s="259"/>
      <c r="I5" s="260" t="s">
        <v>652</v>
      </c>
      <c r="J5" s="261"/>
      <c r="K5" s="262"/>
      <c r="L5" s="260" t="s">
        <v>653</v>
      </c>
      <c r="M5" s="261"/>
      <c r="N5" s="262"/>
    </row>
    <row r="6" spans="1:14" ht="15">
      <c r="A6" s="155">
        <v>2</v>
      </c>
      <c r="B6" s="253"/>
      <c r="C6" s="156" t="s">
        <v>654</v>
      </c>
      <c r="D6" s="156" t="s">
        <v>655</v>
      </c>
      <c r="E6" s="156" t="s">
        <v>656</v>
      </c>
      <c r="F6" s="156" t="s">
        <v>654</v>
      </c>
      <c r="G6" s="156" t="s">
        <v>655</v>
      </c>
      <c r="H6" s="156" t="s">
        <v>656</v>
      </c>
      <c r="I6" s="156" t="s">
        <v>654</v>
      </c>
      <c r="J6" s="156" t="s">
        <v>655</v>
      </c>
      <c r="K6" s="156" t="s">
        <v>656</v>
      </c>
      <c r="L6" s="156" t="s">
        <v>654</v>
      </c>
      <c r="M6" s="156" t="s">
        <v>655</v>
      </c>
      <c r="N6" s="156" t="s">
        <v>656</v>
      </c>
    </row>
    <row r="7" spans="1:14" ht="15">
      <c r="A7" s="155">
        <v>3</v>
      </c>
      <c r="B7" s="157" t="s">
        <v>657</v>
      </c>
      <c r="C7" s="158">
        <v>0</v>
      </c>
      <c r="D7" s="158">
        <v>0</v>
      </c>
      <c r="E7" s="158">
        <f aca="true" t="shared" si="0" ref="E7:E13">C7-D7</f>
        <v>0</v>
      </c>
      <c r="F7" s="158">
        <v>26075</v>
      </c>
      <c r="G7" s="158">
        <v>0</v>
      </c>
      <c r="H7" s="158">
        <f aca="true" t="shared" si="1" ref="H7:H13">F7-G7</f>
        <v>26075</v>
      </c>
      <c r="I7" s="158">
        <v>458738</v>
      </c>
      <c r="J7" s="158">
        <v>0</v>
      </c>
      <c r="K7" s="158">
        <f aca="true" t="shared" si="2" ref="K7:K13">I7-J7</f>
        <v>458738</v>
      </c>
      <c r="L7" s="158">
        <v>0</v>
      </c>
      <c r="M7" s="158">
        <v>0</v>
      </c>
      <c r="N7" s="158">
        <f aca="true" t="shared" si="3" ref="N7:N13">L7-M7</f>
        <v>0</v>
      </c>
    </row>
    <row r="8" spans="1:14" ht="15">
      <c r="A8" s="155">
        <v>4</v>
      </c>
      <c r="B8" s="157" t="s">
        <v>658</v>
      </c>
      <c r="C8" s="158">
        <v>0</v>
      </c>
      <c r="D8" s="158">
        <v>0</v>
      </c>
      <c r="E8" s="158">
        <f t="shared" si="0"/>
        <v>0</v>
      </c>
      <c r="F8" s="158">
        <v>0</v>
      </c>
      <c r="G8" s="158">
        <v>0</v>
      </c>
      <c r="H8" s="158">
        <f t="shared" si="1"/>
        <v>0</v>
      </c>
      <c r="I8" s="158">
        <v>0</v>
      </c>
      <c r="J8" s="158">
        <v>0</v>
      </c>
      <c r="K8" s="158">
        <f t="shared" si="2"/>
        <v>0</v>
      </c>
      <c r="L8" s="158">
        <v>3000000</v>
      </c>
      <c r="M8" s="158">
        <v>0</v>
      </c>
      <c r="N8" s="158">
        <f t="shared" si="3"/>
        <v>3000000</v>
      </c>
    </row>
    <row r="9" spans="1:14" ht="15">
      <c r="A9" s="155">
        <v>5</v>
      </c>
      <c r="B9" s="157" t="s">
        <v>659</v>
      </c>
      <c r="C9" s="158">
        <v>0</v>
      </c>
      <c r="D9" s="158">
        <v>0</v>
      </c>
      <c r="E9" s="158">
        <f t="shared" si="0"/>
        <v>0</v>
      </c>
      <c r="F9" s="158">
        <v>0</v>
      </c>
      <c r="G9" s="158">
        <v>0</v>
      </c>
      <c r="H9" s="158">
        <f t="shared" si="1"/>
        <v>0</v>
      </c>
      <c r="I9" s="158">
        <v>0</v>
      </c>
      <c r="J9" s="158">
        <v>0</v>
      </c>
      <c r="K9" s="158">
        <f t="shared" si="2"/>
        <v>0</v>
      </c>
      <c r="L9" s="158">
        <v>0</v>
      </c>
      <c r="M9" s="158">
        <v>0</v>
      </c>
      <c r="N9" s="158">
        <f t="shared" si="3"/>
        <v>0</v>
      </c>
    </row>
    <row r="10" spans="1:14" ht="15">
      <c r="A10" s="155">
        <v>6</v>
      </c>
      <c r="B10" s="157" t="s">
        <v>660</v>
      </c>
      <c r="C10" s="158">
        <v>0</v>
      </c>
      <c r="D10" s="158">
        <v>0</v>
      </c>
      <c r="E10" s="158">
        <f t="shared" si="0"/>
        <v>0</v>
      </c>
      <c r="F10" s="158">
        <v>0</v>
      </c>
      <c r="G10" s="158">
        <v>0</v>
      </c>
      <c r="H10" s="158">
        <f t="shared" si="1"/>
        <v>0</v>
      </c>
      <c r="I10" s="158">
        <v>0</v>
      </c>
      <c r="J10" s="158">
        <v>0</v>
      </c>
      <c r="K10" s="158">
        <f t="shared" si="2"/>
        <v>0</v>
      </c>
      <c r="L10" s="158">
        <v>3445152</v>
      </c>
      <c r="M10" s="158">
        <v>0</v>
      </c>
      <c r="N10" s="158">
        <f t="shared" si="3"/>
        <v>3445152</v>
      </c>
    </row>
    <row r="11" spans="1:14" ht="15">
      <c r="A11" s="155">
        <v>7</v>
      </c>
      <c r="B11" s="157" t="s">
        <v>661</v>
      </c>
      <c r="C11" s="158">
        <v>6473864</v>
      </c>
      <c r="D11" s="158">
        <v>0</v>
      </c>
      <c r="E11" s="158">
        <f t="shared" si="0"/>
        <v>6473864</v>
      </c>
      <c r="F11" s="158">
        <v>0</v>
      </c>
      <c r="G11" s="158">
        <v>0</v>
      </c>
      <c r="H11" s="158">
        <f t="shared" si="1"/>
        <v>0</v>
      </c>
      <c r="I11" s="158">
        <v>0</v>
      </c>
      <c r="J11" s="158">
        <v>0</v>
      </c>
      <c r="K11" s="158">
        <f t="shared" si="2"/>
        <v>0</v>
      </c>
      <c r="L11" s="158">
        <v>0</v>
      </c>
      <c r="M11" s="158">
        <v>0</v>
      </c>
      <c r="N11" s="158">
        <f t="shared" si="3"/>
        <v>0</v>
      </c>
    </row>
    <row r="12" spans="1:14" ht="15">
      <c r="A12" s="155">
        <v>8</v>
      </c>
      <c r="B12" s="157" t="s">
        <v>662</v>
      </c>
      <c r="C12" s="158">
        <v>169333</v>
      </c>
      <c r="D12" s="158">
        <v>0</v>
      </c>
      <c r="E12" s="158">
        <f t="shared" si="0"/>
        <v>169333</v>
      </c>
      <c r="F12" s="158">
        <v>689700</v>
      </c>
      <c r="G12" s="158">
        <v>0</v>
      </c>
      <c r="H12" s="158">
        <f t="shared" si="1"/>
        <v>689700</v>
      </c>
      <c r="I12" s="158">
        <v>0</v>
      </c>
      <c r="J12" s="158">
        <v>0</v>
      </c>
      <c r="K12" s="158">
        <f t="shared" si="2"/>
        <v>0</v>
      </c>
      <c r="L12" s="158">
        <v>0</v>
      </c>
      <c r="M12" s="158">
        <v>0</v>
      </c>
      <c r="N12" s="158">
        <f t="shared" si="3"/>
        <v>0</v>
      </c>
    </row>
    <row r="13" spans="1:14" ht="15">
      <c r="A13" s="155">
        <v>9</v>
      </c>
      <c r="B13" s="157" t="s">
        <v>663</v>
      </c>
      <c r="C13" s="158">
        <v>0</v>
      </c>
      <c r="D13" s="158">
        <v>0</v>
      </c>
      <c r="E13" s="158">
        <f t="shared" si="0"/>
        <v>0</v>
      </c>
      <c r="F13" s="158">
        <v>0</v>
      </c>
      <c r="G13" s="158">
        <v>0</v>
      </c>
      <c r="H13" s="158">
        <f t="shared" si="1"/>
        <v>0</v>
      </c>
      <c r="I13" s="158">
        <v>600000</v>
      </c>
      <c r="J13" s="158">
        <v>0</v>
      </c>
      <c r="K13" s="158">
        <f t="shared" si="2"/>
        <v>600000</v>
      </c>
      <c r="L13" s="158">
        <v>0</v>
      </c>
      <c r="M13" s="158">
        <v>0</v>
      </c>
      <c r="N13" s="158">
        <f t="shared" si="3"/>
        <v>0</v>
      </c>
    </row>
    <row r="14" spans="1:14" ht="15">
      <c r="A14" s="155">
        <v>10</v>
      </c>
      <c r="B14" s="156" t="s">
        <v>664</v>
      </c>
      <c r="C14" s="159">
        <f>SUM(C7:C13)</f>
        <v>6643197</v>
      </c>
      <c r="D14" s="159">
        <f>SUM(D7:D13)</f>
        <v>0</v>
      </c>
      <c r="E14" s="159">
        <f>SUM(E7:E13)</f>
        <v>6643197</v>
      </c>
      <c r="F14" s="159">
        <f aca="true" t="shared" si="4" ref="F14:N14">SUM(F7:F13)</f>
        <v>715775</v>
      </c>
      <c r="G14" s="159">
        <f t="shared" si="4"/>
        <v>0</v>
      </c>
      <c r="H14" s="159">
        <f t="shared" si="4"/>
        <v>715775</v>
      </c>
      <c r="I14" s="159">
        <f t="shared" si="4"/>
        <v>1058738</v>
      </c>
      <c r="J14" s="159">
        <f t="shared" si="4"/>
        <v>0</v>
      </c>
      <c r="K14" s="159">
        <f t="shared" si="4"/>
        <v>1058738</v>
      </c>
      <c r="L14" s="159">
        <f t="shared" si="4"/>
        <v>6445152</v>
      </c>
      <c r="M14" s="159">
        <f t="shared" si="4"/>
        <v>0</v>
      </c>
      <c r="N14" s="159">
        <f t="shared" si="4"/>
        <v>6445152</v>
      </c>
    </row>
    <row r="15" spans="1:14" ht="15">
      <c r="A15" s="155">
        <v>11</v>
      </c>
      <c r="B15" s="156" t="s">
        <v>665</v>
      </c>
      <c r="C15" s="159">
        <v>30000</v>
      </c>
      <c r="D15" s="159">
        <v>18962</v>
      </c>
      <c r="E15" s="159">
        <f>C15-D15</f>
        <v>11038</v>
      </c>
      <c r="F15" s="159">
        <v>7559296</v>
      </c>
      <c r="G15" s="159">
        <v>913929</v>
      </c>
      <c r="H15" s="159">
        <f>F15-G15</f>
        <v>6645367</v>
      </c>
      <c r="I15" s="159">
        <v>5152107</v>
      </c>
      <c r="J15" s="159">
        <v>1146476</v>
      </c>
      <c r="K15" s="159">
        <f>I15-J15</f>
        <v>4005631</v>
      </c>
      <c r="L15" s="159">
        <v>350436</v>
      </c>
      <c r="M15" s="159">
        <v>147199</v>
      </c>
      <c r="N15" s="159">
        <f>L15-M15</f>
        <v>203237</v>
      </c>
    </row>
    <row r="16" spans="1:14" ht="15">
      <c r="A16" s="155">
        <v>12</v>
      </c>
      <c r="B16" s="156" t="s">
        <v>666</v>
      </c>
      <c r="C16" s="160">
        <v>139528679</v>
      </c>
      <c r="D16" s="159">
        <v>40769299</v>
      </c>
      <c r="E16" s="159">
        <f>C16-D16</f>
        <v>98759380</v>
      </c>
      <c r="F16" s="159">
        <v>2182074</v>
      </c>
      <c r="G16" s="159">
        <v>435468</v>
      </c>
      <c r="H16" s="159">
        <f>F16-G16</f>
        <v>1746606</v>
      </c>
      <c r="I16" s="159">
        <v>32207715</v>
      </c>
      <c r="J16" s="159">
        <v>3780823</v>
      </c>
      <c r="K16" s="159">
        <f>I16-J16</f>
        <v>28426892</v>
      </c>
      <c r="L16" s="161">
        <v>2234683</v>
      </c>
      <c r="M16" s="161">
        <v>296926</v>
      </c>
      <c r="N16" s="159">
        <f>L16-M16</f>
        <v>1937757</v>
      </c>
    </row>
    <row r="17" spans="1:15" ht="15">
      <c r="A17" s="155">
        <v>13</v>
      </c>
      <c r="B17" s="162" t="s">
        <v>667</v>
      </c>
      <c r="C17" s="163">
        <f>SUM(C14:C16)</f>
        <v>146201876</v>
      </c>
      <c r="D17" s="163">
        <f>SUM(D14:D16)</f>
        <v>40788261</v>
      </c>
      <c r="E17" s="163">
        <f>SUM(E14:E16)</f>
        <v>105413615</v>
      </c>
      <c r="F17" s="163">
        <f aca="true" t="shared" si="5" ref="F17:N17">SUM(F14:F16)</f>
        <v>10457145</v>
      </c>
      <c r="G17" s="163">
        <f t="shared" si="5"/>
        <v>1349397</v>
      </c>
      <c r="H17" s="163">
        <f t="shared" si="5"/>
        <v>9107748</v>
      </c>
      <c r="I17" s="163">
        <f t="shared" si="5"/>
        <v>38418560</v>
      </c>
      <c r="J17" s="163">
        <f t="shared" si="5"/>
        <v>4927299</v>
      </c>
      <c r="K17" s="163">
        <f t="shared" si="5"/>
        <v>33491261</v>
      </c>
      <c r="L17" s="164">
        <f t="shared" si="5"/>
        <v>9030271</v>
      </c>
      <c r="M17" s="164">
        <f t="shared" si="5"/>
        <v>444125</v>
      </c>
      <c r="N17" s="164">
        <f t="shared" si="5"/>
        <v>8586146</v>
      </c>
      <c r="O17" s="165">
        <f>E17+H17+K17+N17</f>
        <v>156598770</v>
      </c>
    </row>
    <row r="18" spans="1:14" ht="15">
      <c r="A18" s="155">
        <v>14</v>
      </c>
      <c r="B18" s="157" t="s">
        <v>668</v>
      </c>
      <c r="C18" s="157">
        <v>0</v>
      </c>
      <c r="D18" s="157">
        <v>0</v>
      </c>
      <c r="E18" s="157">
        <v>0</v>
      </c>
      <c r="F18" s="157">
        <v>0</v>
      </c>
      <c r="G18" s="157">
        <v>0</v>
      </c>
      <c r="H18" s="157">
        <v>0</v>
      </c>
      <c r="I18" s="157">
        <v>0</v>
      </c>
      <c r="J18" s="157">
        <v>0</v>
      </c>
      <c r="K18" s="157">
        <v>0</v>
      </c>
      <c r="L18" s="158">
        <v>0</v>
      </c>
      <c r="M18" s="158">
        <v>0</v>
      </c>
      <c r="N18" s="157">
        <f>L18-M18</f>
        <v>0</v>
      </c>
    </row>
    <row r="19" spans="1:14" ht="15">
      <c r="A19" s="155">
        <v>15</v>
      </c>
      <c r="B19" s="157" t="s">
        <v>669</v>
      </c>
      <c r="C19" s="157">
        <v>0</v>
      </c>
      <c r="D19" s="157">
        <v>0</v>
      </c>
      <c r="E19" s="157">
        <v>0</v>
      </c>
      <c r="F19" s="157">
        <v>0</v>
      </c>
      <c r="G19" s="157">
        <v>0</v>
      </c>
      <c r="H19" s="157">
        <v>0</v>
      </c>
      <c r="I19" s="157">
        <v>0</v>
      </c>
      <c r="J19" s="157">
        <v>0</v>
      </c>
      <c r="K19" s="157">
        <v>0</v>
      </c>
      <c r="L19" s="158">
        <v>0</v>
      </c>
      <c r="M19" s="158">
        <v>0</v>
      </c>
      <c r="N19" s="157">
        <f>L19-M19</f>
        <v>0</v>
      </c>
    </row>
    <row r="20" spans="1:14" ht="15">
      <c r="A20" s="155">
        <v>16</v>
      </c>
      <c r="B20" s="157" t="s">
        <v>670</v>
      </c>
      <c r="C20" s="157">
        <v>0</v>
      </c>
      <c r="D20" s="157">
        <v>0</v>
      </c>
      <c r="E20" s="157">
        <v>0</v>
      </c>
      <c r="F20" s="157">
        <v>0</v>
      </c>
      <c r="G20" s="157">
        <v>0</v>
      </c>
      <c r="H20" s="157">
        <v>0</v>
      </c>
      <c r="I20" s="157">
        <v>3168738</v>
      </c>
      <c r="J20" s="157">
        <v>579499</v>
      </c>
      <c r="K20" s="157">
        <f>I20-J20</f>
        <v>2589239</v>
      </c>
      <c r="L20" s="158">
        <v>0</v>
      </c>
      <c r="M20" s="158">
        <v>0</v>
      </c>
      <c r="N20" s="158">
        <f>L20-M20</f>
        <v>0</v>
      </c>
    </row>
    <row r="21" spans="1:14" ht="15">
      <c r="A21" s="155">
        <v>17</v>
      </c>
      <c r="B21" s="157" t="s">
        <v>671</v>
      </c>
      <c r="C21" s="157">
        <v>0</v>
      </c>
      <c r="D21" s="157">
        <v>0</v>
      </c>
      <c r="E21" s="157">
        <v>0</v>
      </c>
      <c r="F21" s="157">
        <v>0</v>
      </c>
      <c r="G21" s="157">
        <v>0</v>
      </c>
      <c r="H21" s="157">
        <v>0</v>
      </c>
      <c r="I21" s="157">
        <v>0</v>
      </c>
      <c r="J21" s="157">
        <v>0</v>
      </c>
      <c r="K21" s="157">
        <v>0</v>
      </c>
      <c r="L21" s="158">
        <v>1341783</v>
      </c>
      <c r="M21" s="158">
        <v>1341783</v>
      </c>
      <c r="N21" s="158">
        <f>L21-M21</f>
        <v>0</v>
      </c>
    </row>
    <row r="22" spans="1:15" ht="15">
      <c r="A22" s="155">
        <v>18</v>
      </c>
      <c r="B22" s="162" t="s">
        <v>672</v>
      </c>
      <c r="C22" s="162">
        <f>SUM(C18:C21)</f>
        <v>0</v>
      </c>
      <c r="D22" s="162">
        <f>SUM(D18:D21)</f>
        <v>0</v>
      </c>
      <c r="E22" s="162">
        <f>SUM(E18:E21)</f>
        <v>0</v>
      </c>
      <c r="F22" s="162">
        <f aca="true" t="shared" si="6" ref="F22:K22">SUM(F18:F21)</f>
        <v>0</v>
      </c>
      <c r="G22" s="162">
        <f t="shared" si="6"/>
        <v>0</v>
      </c>
      <c r="H22" s="162">
        <f t="shared" si="6"/>
        <v>0</v>
      </c>
      <c r="I22" s="162">
        <f t="shared" si="6"/>
        <v>3168738</v>
      </c>
      <c r="J22" s="162">
        <f t="shared" si="6"/>
        <v>579499</v>
      </c>
      <c r="K22" s="162">
        <f t="shared" si="6"/>
        <v>2589239</v>
      </c>
      <c r="L22" s="163">
        <f>SUM(L18:L21)</f>
        <v>1341783</v>
      </c>
      <c r="M22" s="163">
        <f>SUM(M18:M21)</f>
        <v>1341783</v>
      </c>
      <c r="N22" s="163">
        <f>SUM(N18:N21)</f>
        <v>0</v>
      </c>
      <c r="O22" s="166">
        <f>E22+H22+K22+N22</f>
        <v>2589239</v>
      </c>
    </row>
    <row r="23" spans="1:14" ht="15">
      <c r="A23" s="155">
        <v>19</v>
      </c>
      <c r="B23" s="157" t="s">
        <v>673</v>
      </c>
      <c r="C23" s="157">
        <v>0</v>
      </c>
      <c r="D23" s="157">
        <v>0</v>
      </c>
      <c r="E23" s="157">
        <v>0</v>
      </c>
      <c r="F23" s="157">
        <v>0</v>
      </c>
      <c r="G23" s="157">
        <v>0</v>
      </c>
      <c r="H23" s="157">
        <v>0</v>
      </c>
      <c r="I23" s="157">
        <v>0</v>
      </c>
      <c r="J23" s="157">
        <v>0</v>
      </c>
      <c r="K23" s="157">
        <v>0</v>
      </c>
      <c r="L23" s="157">
        <v>0</v>
      </c>
      <c r="M23" s="158">
        <v>0</v>
      </c>
      <c r="N23" s="158">
        <f>L23-M23</f>
        <v>0</v>
      </c>
    </row>
    <row r="24" spans="1:14" ht="15">
      <c r="A24" s="155">
        <v>20</v>
      </c>
      <c r="B24" s="157" t="s">
        <v>674</v>
      </c>
      <c r="C24" s="157">
        <v>0</v>
      </c>
      <c r="D24" s="157">
        <v>0</v>
      </c>
      <c r="E24" s="157">
        <v>0</v>
      </c>
      <c r="F24" s="157">
        <v>0</v>
      </c>
      <c r="G24" s="157">
        <v>0</v>
      </c>
      <c r="H24" s="157">
        <v>0</v>
      </c>
      <c r="I24" s="157">
        <v>0</v>
      </c>
      <c r="J24" s="157">
        <v>0</v>
      </c>
      <c r="K24" s="157">
        <v>0</v>
      </c>
      <c r="L24" s="158">
        <v>0</v>
      </c>
      <c r="M24" s="158">
        <v>0</v>
      </c>
      <c r="N24" s="158">
        <f>L24-M24</f>
        <v>0</v>
      </c>
    </row>
    <row r="25" spans="1:15" ht="15">
      <c r="A25" s="155">
        <v>21</v>
      </c>
      <c r="B25" s="162" t="s">
        <v>675</v>
      </c>
      <c r="C25" s="162">
        <f aca="true" t="shared" si="7" ref="C25:H25">C23</f>
        <v>0</v>
      </c>
      <c r="D25" s="162">
        <f t="shared" si="7"/>
        <v>0</v>
      </c>
      <c r="E25" s="162">
        <f t="shared" si="7"/>
        <v>0</v>
      </c>
      <c r="F25" s="162">
        <f t="shared" si="7"/>
        <v>0</v>
      </c>
      <c r="G25" s="162">
        <f t="shared" si="7"/>
        <v>0</v>
      </c>
      <c r="H25" s="162">
        <f t="shared" si="7"/>
        <v>0</v>
      </c>
      <c r="I25" s="162">
        <f aca="true" t="shared" si="8" ref="I25:N25">SUM(I23:I24)</f>
        <v>0</v>
      </c>
      <c r="J25" s="162">
        <f t="shared" si="8"/>
        <v>0</v>
      </c>
      <c r="K25" s="162">
        <f t="shared" si="8"/>
        <v>0</v>
      </c>
      <c r="L25" s="163">
        <f t="shared" si="8"/>
        <v>0</v>
      </c>
      <c r="M25" s="163">
        <f t="shared" si="8"/>
        <v>0</v>
      </c>
      <c r="N25" s="163">
        <f t="shared" si="8"/>
        <v>0</v>
      </c>
      <c r="O25" s="166">
        <f>E25+H25+K25+N25</f>
        <v>0</v>
      </c>
    </row>
    <row r="26" spans="1:14" ht="15">
      <c r="A26" s="155">
        <v>22</v>
      </c>
      <c r="B26" s="156" t="s">
        <v>676</v>
      </c>
      <c r="C26" s="156"/>
      <c r="D26" s="156"/>
      <c r="E26" s="156"/>
      <c r="F26" s="157"/>
      <c r="G26" s="157"/>
      <c r="H26" s="157"/>
      <c r="I26" s="157"/>
      <c r="J26" s="157"/>
      <c r="K26" s="157"/>
      <c r="L26" s="157"/>
      <c r="M26" s="157"/>
      <c r="N26" s="157"/>
    </row>
    <row r="27" spans="1:14" ht="15">
      <c r="A27" s="155">
        <v>23</v>
      </c>
      <c r="B27" s="157" t="s">
        <v>677</v>
      </c>
      <c r="C27" s="157">
        <v>0</v>
      </c>
      <c r="D27" s="157">
        <v>0</v>
      </c>
      <c r="E27" s="157">
        <f>C27-D27</f>
        <v>0</v>
      </c>
      <c r="F27" s="157">
        <v>0</v>
      </c>
      <c r="G27" s="157">
        <v>0</v>
      </c>
      <c r="H27" s="157">
        <v>0</v>
      </c>
      <c r="I27" s="157">
        <v>0</v>
      </c>
      <c r="J27" s="157">
        <v>0</v>
      </c>
      <c r="K27" s="157">
        <f>I27-J27</f>
        <v>0</v>
      </c>
      <c r="L27" s="157">
        <v>0</v>
      </c>
      <c r="M27" s="157">
        <v>0</v>
      </c>
      <c r="N27" s="157">
        <v>0</v>
      </c>
    </row>
    <row r="28" spans="1:14" ht="15">
      <c r="A28" s="155">
        <v>24</v>
      </c>
      <c r="B28" s="157" t="s">
        <v>678</v>
      </c>
      <c r="C28" s="157">
        <v>0</v>
      </c>
      <c r="D28" s="157">
        <v>0</v>
      </c>
      <c r="E28" s="157">
        <v>0</v>
      </c>
      <c r="F28" s="157">
        <v>0</v>
      </c>
      <c r="G28" s="157">
        <v>0</v>
      </c>
      <c r="H28" s="157">
        <v>0</v>
      </c>
      <c r="I28" s="157">
        <v>0</v>
      </c>
      <c r="J28" s="157">
        <v>0</v>
      </c>
      <c r="K28" s="157">
        <f>I28-J28</f>
        <v>0</v>
      </c>
      <c r="L28" s="157">
        <v>0</v>
      </c>
      <c r="M28" s="157">
        <v>0</v>
      </c>
      <c r="N28" s="157">
        <f>L28-M28</f>
        <v>0</v>
      </c>
    </row>
    <row r="29" spans="1:15" ht="15">
      <c r="A29" s="155">
        <v>25</v>
      </c>
      <c r="B29" s="162" t="s">
        <v>679</v>
      </c>
      <c r="C29" s="162">
        <f aca="true" t="shared" si="9" ref="C29:N29">SUM(C27:C28)</f>
        <v>0</v>
      </c>
      <c r="D29" s="162">
        <f t="shared" si="9"/>
        <v>0</v>
      </c>
      <c r="E29" s="162">
        <f t="shared" si="9"/>
        <v>0</v>
      </c>
      <c r="F29" s="162">
        <f t="shared" si="9"/>
        <v>0</v>
      </c>
      <c r="G29" s="162">
        <f t="shared" si="9"/>
        <v>0</v>
      </c>
      <c r="H29" s="162">
        <f t="shared" si="9"/>
        <v>0</v>
      </c>
      <c r="I29" s="162">
        <f t="shared" si="9"/>
        <v>0</v>
      </c>
      <c r="J29" s="162">
        <f t="shared" si="9"/>
        <v>0</v>
      </c>
      <c r="K29" s="162">
        <f t="shared" si="9"/>
        <v>0</v>
      </c>
      <c r="L29" s="162">
        <f t="shared" si="9"/>
        <v>0</v>
      </c>
      <c r="M29" s="162">
        <f t="shared" si="9"/>
        <v>0</v>
      </c>
      <c r="N29" s="162">
        <f t="shared" si="9"/>
        <v>0</v>
      </c>
      <c r="O29" s="166">
        <f>E29+H29+K29+N29</f>
        <v>0</v>
      </c>
    </row>
    <row r="30" spans="1:15" ht="15">
      <c r="A30" s="155">
        <v>26</v>
      </c>
      <c r="B30" s="162" t="s">
        <v>680</v>
      </c>
      <c r="C30" s="163">
        <f aca="true" t="shared" si="10" ref="C30:N30">C17+C22+C25+C29</f>
        <v>146201876</v>
      </c>
      <c r="D30" s="163">
        <f t="shared" si="10"/>
        <v>40788261</v>
      </c>
      <c r="E30" s="163">
        <f t="shared" si="10"/>
        <v>105413615</v>
      </c>
      <c r="F30" s="163">
        <f t="shared" si="10"/>
        <v>10457145</v>
      </c>
      <c r="G30" s="163">
        <f t="shared" si="10"/>
        <v>1349397</v>
      </c>
      <c r="H30" s="163">
        <f t="shared" si="10"/>
        <v>9107748</v>
      </c>
      <c r="I30" s="163">
        <f t="shared" si="10"/>
        <v>41587298</v>
      </c>
      <c r="J30" s="163">
        <f t="shared" si="10"/>
        <v>5506798</v>
      </c>
      <c r="K30" s="163">
        <f t="shared" si="10"/>
        <v>36080500</v>
      </c>
      <c r="L30" s="164">
        <f t="shared" si="10"/>
        <v>10372054</v>
      </c>
      <c r="M30" s="164">
        <f t="shared" si="10"/>
        <v>1785908</v>
      </c>
      <c r="N30" s="164">
        <f t="shared" si="10"/>
        <v>8586146</v>
      </c>
      <c r="O30" s="166">
        <f>E30+H30+K30+N30</f>
        <v>159188009</v>
      </c>
    </row>
    <row r="31" spans="1:14" ht="15">
      <c r="A31" s="155">
        <v>27</v>
      </c>
      <c r="B31" s="167" t="s">
        <v>681</v>
      </c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</row>
    <row r="32" spans="1:14" ht="15">
      <c r="A32" s="155">
        <v>28</v>
      </c>
      <c r="B32" s="157" t="s">
        <v>657</v>
      </c>
      <c r="C32" s="157"/>
      <c r="D32" s="157"/>
      <c r="E32" s="157"/>
      <c r="F32" s="158">
        <v>41335</v>
      </c>
      <c r="G32" s="158">
        <v>0</v>
      </c>
      <c r="H32" s="158">
        <v>41335</v>
      </c>
      <c r="I32" s="157"/>
      <c r="J32" s="157"/>
      <c r="K32" s="157"/>
      <c r="L32" s="157"/>
      <c r="M32" s="157"/>
      <c r="N32" s="157"/>
    </row>
    <row r="33" spans="1:14" ht="15">
      <c r="A33" s="155">
        <v>29</v>
      </c>
      <c r="B33" s="156" t="s">
        <v>665</v>
      </c>
      <c r="C33" s="157"/>
      <c r="D33" s="157"/>
      <c r="E33" s="157"/>
      <c r="F33" s="158">
        <v>718004</v>
      </c>
      <c r="G33" s="158">
        <v>0</v>
      </c>
      <c r="H33" s="158">
        <v>718004</v>
      </c>
      <c r="I33" s="157"/>
      <c r="J33" s="157"/>
      <c r="K33" s="157"/>
      <c r="L33" s="157"/>
      <c r="M33" s="157"/>
      <c r="N33" s="157"/>
    </row>
    <row r="34" spans="1:14" ht="36.75">
      <c r="A34" s="155">
        <v>30</v>
      </c>
      <c r="B34" s="169" t="s">
        <v>682</v>
      </c>
      <c r="C34" s="170">
        <f>SUM(C32:C33)</f>
        <v>0</v>
      </c>
      <c r="D34" s="170">
        <f>SUM(D32:D33)</f>
        <v>0</v>
      </c>
      <c r="E34" s="170">
        <f>SUM(E32:E33)</f>
        <v>0</v>
      </c>
      <c r="F34" s="171">
        <f>SUM(F32:F33)</f>
        <v>759339</v>
      </c>
      <c r="G34" s="171">
        <f aca="true" t="shared" si="11" ref="G34:N34">SUM(G32:G33)</f>
        <v>0</v>
      </c>
      <c r="H34" s="171">
        <f t="shared" si="11"/>
        <v>759339</v>
      </c>
      <c r="I34" s="170">
        <f t="shared" si="11"/>
        <v>0</v>
      </c>
      <c r="J34" s="170">
        <f t="shared" si="11"/>
        <v>0</v>
      </c>
      <c r="K34" s="170">
        <f t="shared" si="11"/>
        <v>0</v>
      </c>
      <c r="L34" s="170">
        <f t="shared" si="11"/>
        <v>0</v>
      </c>
      <c r="M34" s="170">
        <f t="shared" si="11"/>
        <v>0</v>
      </c>
      <c r="N34" s="170">
        <f t="shared" si="11"/>
        <v>0</v>
      </c>
    </row>
  </sheetData>
  <sheetProtection/>
  <mergeCells count="7">
    <mergeCell ref="A1:N1"/>
    <mergeCell ref="A2:N2"/>
    <mergeCell ref="B5:B6"/>
    <mergeCell ref="C5:E5"/>
    <mergeCell ref="F5:H5"/>
    <mergeCell ref="I5:K5"/>
    <mergeCell ref="L5:N5"/>
  </mergeCells>
  <printOptions/>
  <pageMargins left="0.7086614173228347" right="0.2755905511811024" top="0.5118110236220472" bottom="0.4330708661417323" header="0.31496062992125984" footer="0.31496062992125984"/>
  <pageSetup fitToHeight="1" fitToWidth="1" horizontalDpi="600" verticalDpi="600" orientation="landscape" paperSize="9" scale="77" r:id="rId1"/>
  <headerFooter>
    <oddHeader>&amp;R3. kimutatás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2019-04-25T14:32:30Z</cp:lastPrinted>
  <dcterms:created xsi:type="dcterms:W3CDTF">2011-02-02T09:24:37Z</dcterms:created>
  <dcterms:modified xsi:type="dcterms:W3CDTF">2019-04-25T14:32:37Z</dcterms:modified>
  <cp:category/>
  <cp:version/>
  <cp:contentType/>
  <cp:contentStatus/>
</cp:coreProperties>
</file>