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46" yWindow="330" windowWidth="19200" windowHeight="11745" firstSheet="3" activeTab="3"/>
  </bookViews>
  <sheets>
    <sheet name="Mód.12.31." sheetId="1" state="hidden" r:id="rId1"/>
    <sheet name="Mód.nov." sheetId="2" state="hidden" r:id="rId2"/>
    <sheet name="Mód. 08." sheetId="3" state="hidden" r:id="rId3"/>
    <sheet name="Mód.2019.09." sheetId="4" r:id="rId4"/>
    <sheet name="Mód.19. 05. ..." sheetId="5" r:id="rId5"/>
    <sheet name="Összesen" sheetId="6" r:id="rId6"/>
    <sheet name="Felh" sheetId="7" r:id="rId7"/>
    <sheet name="Adósságot kel.köt." sheetId="8" r:id="rId8"/>
    <sheet name="EU" sheetId="9" r:id="rId9"/>
    <sheet name="Egyensúly3éves" sheetId="10" state="hidden" r:id="rId10"/>
    <sheet name="utem" sheetId="11" state="hidden" r:id="rId11"/>
    <sheet name="tobbeves" sheetId="12" state="hidden" r:id="rId12"/>
    <sheet name="közvetett támog" sheetId="13" state="hidden" r:id="rId13"/>
    <sheet name="Adósságot kel.köt. (2)" sheetId="14" state="hidden" r:id="rId14"/>
    <sheet name="Bevételek" sheetId="15" r:id="rId15"/>
    <sheet name="Kiadás" sheetId="16" r:id="rId16"/>
    <sheet name="COFOG" sheetId="17" r:id="rId17"/>
    <sheet name="Határozat" sheetId="18" state="hidden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a" localSheetId="2">'[1]vagyon'!#REF!</definedName>
    <definedName name="aa" localSheetId="3">'[1]vagyon'!#REF!</definedName>
    <definedName name="aa">'[1]vagyon'!#REF!</definedName>
    <definedName name="aaa" localSheetId="2">'[1]vagyon'!#REF!</definedName>
    <definedName name="aaa" localSheetId="3">'[1]vagyon'!#REF!</definedName>
    <definedName name="aaa">'[1]vagyon'!#REF!</definedName>
    <definedName name="bb" localSheetId="2">'[1]vagyon'!#REF!</definedName>
    <definedName name="bb" localSheetId="3">'[1]vagyon'!#REF!</definedName>
    <definedName name="bb">'[1]vagyon'!#REF!</definedName>
    <definedName name="bbb" localSheetId="2">'[1]vagyon'!#REF!</definedName>
    <definedName name="bbb" localSheetId="3">'[1]vagyon'!#REF!</definedName>
    <definedName name="bbb">'[1]vagyon'!#REF!</definedName>
    <definedName name="ber">'[1]vagyon'!#REF!</definedName>
    <definedName name="bháza" localSheetId="2">'[1]vagyon'!#REF!</definedName>
    <definedName name="bháza" localSheetId="3">'[1]vagyon'!#REF!</definedName>
    <definedName name="bháza">'[1]vagyon'!#REF!</definedName>
    <definedName name="CC" localSheetId="2">'[1]vagyon'!#REF!</definedName>
    <definedName name="CC" localSheetId="3">'[1]vagyon'!#REF!</definedName>
    <definedName name="CC">'[1]vagyon'!#REF!</definedName>
    <definedName name="ccc" localSheetId="2">'[1]vagyon'!#REF!</definedName>
    <definedName name="ccc" localSheetId="3">'[1]vagyon'!#REF!</definedName>
    <definedName name="ccc">'[1]vagyon'!#REF!</definedName>
    <definedName name="cccc" localSheetId="2">'[2]vagyon'!#REF!</definedName>
    <definedName name="cccc" localSheetId="3">'[5]vagyon'!#REF!</definedName>
    <definedName name="cccc">'[2]vagyon'!#REF!</definedName>
    <definedName name="cccccc" localSheetId="2">'[1]vagyon'!#REF!</definedName>
    <definedName name="cccccc" localSheetId="3">'[1]vagyon'!#REF!</definedName>
    <definedName name="cccccc">'[1]vagyon'!#REF!</definedName>
    <definedName name="ee" localSheetId="2">'[2]vagyon'!#REF!</definedName>
    <definedName name="ee" localSheetId="3">'[5]vagyon'!#REF!</definedName>
    <definedName name="ee">'[2]vagyon'!#REF!</definedName>
    <definedName name="éé" localSheetId="2">'[1]vagyon'!#REF!</definedName>
    <definedName name="éé" localSheetId="3">'[1]vagyon'!#REF!</definedName>
    <definedName name="éé">'[1]vagyon'!#REF!</definedName>
    <definedName name="ééééé" localSheetId="2">'[1]vagyon'!#REF!</definedName>
    <definedName name="ééééé" localSheetId="3">'[1]vagyon'!#REF!</definedName>
    <definedName name="ééééé">'[1]vagyon'!#REF!</definedName>
    <definedName name="ff" localSheetId="2">'[2]vagyon'!#REF!</definedName>
    <definedName name="ff" localSheetId="3">'[5]vagyon'!#REF!</definedName>
    <definedName name="ff">'[2]vagyon'!#REF!</definedName>
    <definedName name="fff" localSheetId="2">'[1]vagyon'!#REF!</definedName>
    <definedName name="fff" localSheetId="3">'[1]vagyon'!#REF!</definedName>
    <definedName name="fff">'[1]vagyon'!#REF!</definedName>
    <definedName name="ffff" localSheetId="2">'[1]vagyon'!#REF!</definedName>
    <definedName name="ffff" localSheetId="3">'[1]vagyon'!#REF!</definedName>
    <definedName name="ffff">'[1]vagyon'!#REF!</definedName>
    <definedName name="ffffffff" localSheetId="2">'[1]vagyon'!#REF!</definedName>
    <definedName name="ffffffff" localSheetId="3">'[1]vagyon'!#REF!</definedName>
    <definedName name="ffffffff">'[1]vagyon'!#REF!</definedName>
    <definedName name="HHH" localSheetId="2">'[1]vagyon'!#REF!</definedName>
    <definedName name="HHH" localSheetId="3">'[1]vagyon'!#REF!</definedName>
    <definedName name="HHH">'[1]vagyon'!#REF!</definedName>
    <definedName name="HHHH" localSheetId="2">'[1]vagyon'!#REF!</definedName>
    <definedName name="HHHH" localSheetId="3">'[1]vagyon'!#REF!</definedName>
    <definedName name="HHHH">'[1]vagyon'!#REF!</definedName>
    <definedName name="iiii" localSheetId="2">'[1]vagyon'!#REF!</definedName>
    <definedName name="iiii" localSheetId="3">'[1]vagyon'!#REF!</definedName>
    <definedName name="iiii">'[1]vagyon'!#REF!</definedName>
    <definedName name="kkk" localSheetId="2">'[1]vagyon'!#REF!</definedName>
    <definedName name="kkk" localSheetId="3">'[1]vagyon'!#REF!</definedName>
    <definedName name="kkk">'[1]vagyon'!#REF!</definedName>
    <definedName name="kkkkk" localSheetId="2">'[1]vagyon'!#REF!</definedName>
    <definedName name="kkkkk" localSheetId="3">'[1]vagyon'!#REF!</definedName>
    <definedName name="kkkkk">'[1]vagyon'!#REF!</definedName>
    <definedName name="lll" localSheetId="2">'[1]vagyon'!#REF!</definedName>
    <definedName name="lll" localSheetId="3">'[1]vagyon'!#REF!</definedName>
    <definedName name="lll">'[1]vagyon'!#REF!</definedName>
    <definedName name="mm" localSheetId="2">'[1]vagyon'!#REF!</definedName>
    <definedName name="mm" localSheetId="3">'[1]vagyon'!#REF!</definedName>
    <definedName name="mm">'[1]vagyon'!#REF!</definedName>
    <definedName name="mmm" localSheetId="2">'[1]vagyon'!#REF!</definedName>
    <definedName name="mmm" localSheetId="3">'[1]vagyon'!#REF!</definedName>
    <definedName name="mmm">'[1]vagyon'!#REF!</definedName>
    <definedName name="_xlnm.Print_Titles" localSheetId="13">'Adósságot kel.köt. (2)'!$1:$9</definedName>
    <definedName name="_xlnm.Print_Titles" localSheetId="14">'Bevételek'!$1:$5</definedName>
    <definedName name="_xlnm.Print_Titles" localSheetId="16">'COFOG'!$1:$6</definedName>
    <definedName name="_xlnm.Print_Titles" localSheetId="9">'Egyensúly3éves'!$1:$2</definedName>
    <definedName name="_xlnm.Print_Titles" localSheetId="6">'Felh'!$1:$7</definedName>
    <definedName name="_xlnm.Print_Titles" localSheetId="15">'Kiadás'!$1:$5</definedName>
    <definedName name="_xlnm.Print_Titles" localSheetId="12">'közvetett támog'!$1:$3</definedName>
    <definedName name="_xlnm.Print_Titles" localSheetId="5">'Összesen'!$1:$5</definedName>
    <definedName name="Nyomtatási_ter" localSheetId="2">'[1]vagyon'!#REF!</definedName>
    <definedName name="Nyomtatási_ter" localSheetId="3">'[1]vagyon'!#REF!</definedName>
    <definedName name="Nyomtatási_ter">'[1]vagyon'!#REF!</definedName>
    <definedName name="Nyomtatási_ter2">'[1]vagyon'!#REF!</definedName>
    <definedName name="OOO" localSheetId="2">'[2]vagyon'!#REF!</definedName>
    <definedName name="OOO" localSheetId="3">'[5]vagyon'!#REF!</definedName>
    <definedName name="OOO">'[2]vagyon'!#REF!</definedName>
    <definedName name="OOOO" localSheetId="2">'[1]vagyon'!#REF!</definedName>
    <definedName name="OOOO" localSheetId="3">'[1]vagyon'!#REF!</definedName>
    <definedName name="OOOO">'[1]vagyon'!#REF!</definedName>
    <definedName name="OOOOOO" localSheetId="2">'[1]vagyon'!#REF!</definedName>
    <definedName name="OOOOOO" localSheetId="3">'[1]vagyon'!#REF!</definedName>
    <definedName name="OOOOOO">'[1]vagyon'!#REF!</definedName>
    <definedName name="OOÚÚÚÚ" localSheetId="2">'[1]vagyon'!#REF!</definedName>
    <definedName name="OOÚÚÚÚ" localSheetId="3">'[1]vagyon'!#REF!</definedName>
    <definedName name="OOÚÚÚÚ">'[1]vagyon'!#REF!</definedName>
    <definedName name="OŐŐ" localSheetId="2">'[1]vagyon'!#REF!</definedName>
    <definedName name="OŐŐ" localSheetId="3">'[1]vagyon'!#REF!</definedName>
    <definedName name="OŐŐ">'[1]vagyon'!#REF!</definedName>
    <definedName name="ŐŐŐ" localSheetId="2">'[1]vagyon'!#REF!</definedName>
    <definedName name="ŐŐŐ" localSheetId="3">'[1]vagyon'!#REF!</definedName>
    <definedName name="ŐŐŐ">'[1]vagyon'!#REF!</definedName>
    <definedName name="Pénzmaradvány." localSheetId="2">'[2]vagyon'!#REF!</definedName>
    <definedName name="Pénzmaradvány." localSheetId="3">'[5]vagyon'!#REF!</definedName>
    <definedName name="Pénzmaradvány.">'[2]vagyon'!#REF!</definedName>
    <definedName name="pénzmaradvány1" localSheetId="2">'[1]vagyon'!#REF!</definedName>
    <definedName name="pénzmaradvány1" localSheetId="3">'[1]vagyon'!#REF!</definedName>
    <definedName name="pénzmaradvány1">'[1]vagyon'!#REF!</definedName>
    <definedName name="pmar" localSheetId="2">'[3]vagyon'!#REF!</definedName>
    <definedName name="pmar" localSheetId="3">'[3]vagyon'!#REF!</definedName>
    <definedName name="pmar">'[3]vagyon'!#REF!</definedName>
    <definedName name="pp" localSheetId="2">'[1]vagyon'!#REF!</definedName>
    <definedName name="pp" localSheetId="3">'[1]vagyon'!#REF!</definedName>
    <definedName name="pp">'[1]vagyon'!#REF!</definedName>
    <definedName name="uu" localSheetId="2">'[1]vagyon'!#REF!</definedName>
    <definedName name="uu" localSheetId="3">'[1]vagyon'!#REF!</definedName>
    <definedName name="uu">'[1]vagyon'!#REF!</definedName>
    <definedName name="uuuuu" localSheetId="2">'[1]vagyon'!#REF!</definedName>
    <definedName name="uuuuu" localSheetId="3">'[1]vagyon'!#REF!</definedName>
    <definedName name="uuuuu">'[1]vagyon'!#REF!</definedName>
    <definedName name="ŰŰ" localSheetId="2">'[2]vagyon'!#REF!</definedName>
    <definedName name="ŰŰ" localSheetId="3">'[5]vagyon'!#REF!</definedName>
    <definedName name="ŰŰ">'[2]vagyon'!#REF!</definedName>
    <definedName name="vagy" localSheetId="2">'[4]vagyon'!#REF!</definedName>
    <definedName name="vagy" localSheetId="3">'[6]vagyon'!#REF!</definedName>
    <definedName name="vagy">'[4]vagyon'!#REF!</definedName>
    <definedName name="ww" localSheetId="2">'[1]vagyon'!#REF!</definedName>
    <definedName name="ww" localSheetId="3">'[1]vagyon'!#REF!</definedName>
    <definedName name="ww">'[1]vagyon'!#REF!</definedName>
    <definedName name="XXXX" localSheetId="2">'[1]vagyon'!#REF!</definedName>
    <definedName name="XXXX" localSheetId="3">'[1]vagyon'!#REF!</definedName>
    <definedName name="XXXX">'[1]vagyon'!#REF!</definedName>
    <definedName name="xxxxx" localSheetId="2">'[1]vagyon'!#REF!</definedName>
    <definedName name="xxxxx" localSheetId="3">'[1]vagyon'!#REF!</definedName>
    <definedName name="xxxxx">'[1]vagyon'!#REF!</definedName>
    <definedName name="ZZZZZ" localSheetId="2">'[1]vagyon'!#REF!</definedName>
    <definedName name="ZZZZZ" localSheetId="3">'[1]vagyon'!#REF!</definedName>
    <definedName name="ZZZZZ">'[1]vagyon'!#REF!</definedName>
  </definedNames>
  <calcPr fullCalcOnLoad="1"/>
</workbook>
</file>

<file path=xl/comments15.xml><?xml version="1.0" encoding="utf-8"?>
<comments xmlns="http://schemas.openxmlformats.org/spreadsheetml/2006/main">
  <authors>
    <author>Livi</author>
  </authors>
  <commentList>
    <comment ref="A2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6.xml><?xml version="1.0" encoding="utf-8"?>
<comments xmlns="http://schemas.openxmlformats.org/spreadsheetml/2006/main">
  <authors>
    <author>Livi</author>
  </authors>
  <commentLis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7.xml><?xml version="1.0" encoding="utf-8"?>
<comments xmlns="http://schemas.openxmlformats.org/spreadsheetml/2006/main">
  <authors>
    <author>Livi</author>
  </authors>
  <commentLis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<sst xmlns="http://schemas.openxmlformats.org/spreadsheetml/2006/main" count="1534" uniqueCount="662">
  <si>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</si>
  <si>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</si>
  <si>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</si>
  <si>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</si>
  <si>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</si>
  <si>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</si>
  <si>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</si>
  <si>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</si>
  <si>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</si>
  <si>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</si>
  <si>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</si>
  <si>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</si>
  <si>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</si>
  <si>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</si>
  <si>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</si>
  <si>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</si>
  <si>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</si>
  <si>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</si>
  <si>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</si>
  <si>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</si>
  <si>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</si>
  <si>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</si>
  <si>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</si>
  <si>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</si>
  <si>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</si>
  <si>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</si>
  <si>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</si>
  <si>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</si>
  <si>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</si>
  <si>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</si>
  <si>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</si>
  <si>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</si>
  <si>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</si>
  <si>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</si>
  <si>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</si>
  <si>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</si>
  <si>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</si>
  <si>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</si>
  <si>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</si>
  <si>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</si>
  <si>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</si>
  <si>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</si>
  <si>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</si>
  <si>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</si>
  <si>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</si>
  <si>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</si>
  <si>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</si>
  <si>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</si>
  <si>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</si>
  <si>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</si>
  <si>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</si>
  <si>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</si>
  <si>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</si>
  <si>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</si>
  <si>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</si>
  <si>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</si>
  <si>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</si>
  <si>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</si>
  <si>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</si>
  <si>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</si>
  <si>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</si>
  <si>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</si>
  <si>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</si>
  <si>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</si>
  <si>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</si>
  <si>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</si>
  <si>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</si>
  <si>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</si>
  <si>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</si>
  <si>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</si>
  <si>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</si>
  <si>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</si>
  <si>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</si>
  <si>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</si>
  <si>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</si>
  <si>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</si>
  <si>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</si>
  <si>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</si>
  <si>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</si>
  <si>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</si>
  <si>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</si>
  <si>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</si>
  <si>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</si>
  <si>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</si>
  <si>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</si>
  <si>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</si>
  <si>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</si>
  <si>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</si>
  <si>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</si>
  <si>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</si>
  <si>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</si>
  <si>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</si>
  <si>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</si>
  <si>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</si>
  <si>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</si>
  <si>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</si>
  <si>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</si>
  <si>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</si>
  <si>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</si>
  <si>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</si>
  <si>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</si>
  <si>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</si>
  <si>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</si>
  <si>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</si>
  <si>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</si>
  <si>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</si>
  <si>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</si>
  <si>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</si>
  <si>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</si>
  <si>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</si>
  <si>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</si>
  <si>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</si>
  <si>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</si>
  <si>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</si>
  <si>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</si>
  <si>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</si>
  <si>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</si>
  <si>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</si>
  <si>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</si>
  <si>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</si>
  <si>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</si>
  <si>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</si>
  <si>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</si>
  <si>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</si>
  <si>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</si>
  <si>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</si>
  <si>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</si>
  <si>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</si>
  <si>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</si>
  <si>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</si>
  <si>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</si>
  <si>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</si>
  <si>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</si>
  <si>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</si>
  <si>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</si>
  <si>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</si>
  <si>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</si>
  <si>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</si>
  <si>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</si>
  <si>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</si>
  <si>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</si>
  <si>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</si>
  <si>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</si>
  <si>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</si>
  <si>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</si>
  <si>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</si>
  <si>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</si>
  <si>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</si>
  <si>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</si>
  <si>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</si>
  <si>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</si>
  <si>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</si>
  <si>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</si>
  <si>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</si>
  <si>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</si>
  <si>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</si>
  <si>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</si>
  <si>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</si>
  <si>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</si>
  <si>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</si>
  <si>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</si>
  <si>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</si>
  <si>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</si>
  <si>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</si>
  <si>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</si>
  <si>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</si>
  <si>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</si>
  <si>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</si>
  <si>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</si>
  <si>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</si>
  <si>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</si>
  <si>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</si>
  <si>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</si>
  <si>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</si>
  <si>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</si>
  <si>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</si>
  <si>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</si>
  <si>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</si>
  <si>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</si>
  <si>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</si>
  <si>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</si>
  <si>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</si>
  <si>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</si>
  <si>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</si>
  <si>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</si>
  <si>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</si>
  <si>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</si>
  <si>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</si>
  <si>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</si>
  <si>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</si>
  <si>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</si>
  <si>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</si>
  <si>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</si>
  <si>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</si>
  <si>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</si>
  <si>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</si>
  <si>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</si>
  <si>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</si>
  <si>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</si>
  <si>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</si>
  <si>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</si>
  <si>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</si>
  <si>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</si>
  <si>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</si>
  <si>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</si>
  <si>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</si>
  <si>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</si>
  <si>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</si>
  <si>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</si>
  <si>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</si>
  <si>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</si>
  <si>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</si>
  <si>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</si>
  <si>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</si>
  <si>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</si>
  <si>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</si>
  <si>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</si>
  <si>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</si>
  <si>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</si>
  <si>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</si>
  <si>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</si>
  <si>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</si>
  <si>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</si>
  <si>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</si>
  <si>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</si>
  <si>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</si>
  <si>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</si>
  <si>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</si>
  <si>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</si>
  <si>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</si>
  <si>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</si>
  <si>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</si>
  <si>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</si>
  <si>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</si>
  <si>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</si>
  <si>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</si>
  <si>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</si>
  <si>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</si>
  <si>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</si>
  <si>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</si>
  <si>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</si>
  <si>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</si>
  <si>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</si>
  <si>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</si>
  <si>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</si>
  <si>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</si>
  <si>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</si>
  <si>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</si>
  <si>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</si>
  <si>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</si>
  <si>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</si>
  <si>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</si>
  <si>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</si>
  <si>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</si>
  <si>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</si>
  <si>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</si>
  <si>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</si>
  <si>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</si>
  <si>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</si>
  <si>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</si>
  <si>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</si>
  <si>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</si>
  <si>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</si>
  <si>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</si>
  <si>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</si>
  <si>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</si>
  <si>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</si>
  <si>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</si>
  <si>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</si>
  <si>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</si>
  <si>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</si>
  <si>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</si>
  <si>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</si>
  <si>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</si>
  <si>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</si>
  <si>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</si>
  <si>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</si>
  <si>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</si>
  <si>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</si>
  <si>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</si>
  <si>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</si>
  <si>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</si>
  <si>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</si>
  <si>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</si>
  <si>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</si>
  <si>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</si>
  <si>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</si>
  <si>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</si>
  <si>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</si>
  <si>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</si>
  <si>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</si>
  <si>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</si>
  <si>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</si>
  <si>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</si>
  <si>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</si>
  <si>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</si>
  <si>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</si>
  <si>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</si>
  <si>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</si>
  <si>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</si>
  <si>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</si>
  <si>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</si>
  <si>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</si>
  <si>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</si>
  <si>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</si>
  <si>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</si>
  <si>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</si>
  <si>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</si>
  <si>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</si>
  <si>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</si>
  <si>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</si>
  <si>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</si>
  <si>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</si>
  <si>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</si>
  <si>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</si>
  <si>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</si>
  <si>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</si>
  <si>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</si>
  <si>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</si>
  <si>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</si>
  <si>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</si>
  <si>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</si>
  <si>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</si>
  <si>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</si>
  <si>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</si>
  <si>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</si>
  <si>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</si>
  <si>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</si>
  <si>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</si>
  <si>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</si>
  <si>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</si>
  <si>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</si>
  <si>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</si>
  <si>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</si>
  <si>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</si>
  <si>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</si>
  <si>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</si>
  <si>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</si>
  <si>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</si>
  <si>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</si>
  <si>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</si>
  <si>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</si>
  <si>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</si>
  <si>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</si>
  <si>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</si>
  <si>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</si>
  <si>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</si>
  <si>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</si>
  <si>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</si>
  <si>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</si>
  <si>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</si>
  <si>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</si>
  <si>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</si>
  <si>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</si>
  <si>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</si>
  <si>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</si>
  <si>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</si>
  <si>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</si>
  <si>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</si>
  <si>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</si>
  <si>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</si>
  <si>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</si>
  <si>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</si>
  <si>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</si>
  <si>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</si>
  <si>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</si>
  <si>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</si>
  <si>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</si>
  <si>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</si>
  <si>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</si>
  <si>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</si>
  <si>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</si>
  <si>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</si>
  <si>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</si>
  <si>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</si>
  <si>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</si>
  <si>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</si>
  <si>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</si>
  <si>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</si>
  <si>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</si>
  <si>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</si>
  <si>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</si>
  <si>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</si>
  <si>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</si>
  <si>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</si>
  <si>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</si>
  <si>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</si>
  <si>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</si>
  <si>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</si>
  <si>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</si>
  <si>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</si>
  <si>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</si>
  <si>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</si>
  <si>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</si>
  <si>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</si>
  <si>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</si>
  <si>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</si>
  <si>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</si>
  <si>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</si>
  <si>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</si>
  <si>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</si>
  <si>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</si>
  <si>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</si>
  <si>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</si>
  <si>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</si>
  <si>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</si>
  <si>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</si>
  <si>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</si>
  <si>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</si>
  <si>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</si>
  <si>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</si>
  <si>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</si>
  <si>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</si>
  <si>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</si>
  <si>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</si>
  <si>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</si>
  <si>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</si>
  <si>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</si>
  <si>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</si>
  <si>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</si>
  <si>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</si>
  <si>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</si>
  <si>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</si>
  <si>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</si>
  <si>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</si>
  <si>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</si>
  <si>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</si>
  <si>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</si>
  <si>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</si>
  <si>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</si>
  <si>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</si>
  <si>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</si>
  <si>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</si>
  <si>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</si>
  <si>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</si>
  <si>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</si>
  <si>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</si>
  <si>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</si>
  <si>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</si>
  <si>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</si>
  <si>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</si>
  <si>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</si>
  <si>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</si>
  <si>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</si>
  <si>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</si>
  <si>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</si>
  <si>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</si>
  <si>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</si>
  <si>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</si>
  <si>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</si>
  <si>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</si>
  <si>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</si>
  <si>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</si>
  <si>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</si>
  <si>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</si>
  <si>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</si>
  <si>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</si>
  <si>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</si>
  <si>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</si>
  <si>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</si>
  <si>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</si>
  <si>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</si>
  <si>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</si>
  <si>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</si>
  <si>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</si>
  <si>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</si>
  <si>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</si>
  <si>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</si>
  <si>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</si>
  <si>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</si>
  <si>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</si>
  <si>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</si>
  <si>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</si>
  <si>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</si>
  <si>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</si>
  <si>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</si>
  <si>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</si>
  <si>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</si>
  <si>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</si>
  <si>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</si>
  <si>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</si>
  <si>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</si>
  <si>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</si>
  <si>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</si>
  <si>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</si>
  <si>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</si>
  <si>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</si>
  <si>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</si>
  <si>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</si>
  <si>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</si>
  <si>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</si>
  <si>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</si>
  <si>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</si>
  <si>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</si>
  <si>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</si>
  <si>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</si>
  <si>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személyhez nem köthető reprezentáció</t>
  </si>
  <si>
    <t>011130 Önkormányzatok és önkormányzati hivatalok jogalkotó és általános igazgatási tevékenysége Képviselői t. díj</t>
  </si>
  <si>
    <t xml:space="preserve">  reprezentáció</t>
  </si>
  <si>
    <t>045160 Közutak, hidak, alagutak üz. Fennt.2014.09.13-i árvíz közbesz.</t>
  </si>
  <si>
    <t>082070 Történelmi hely, építmény, egyéb látványosság működtetése és megóvása</t>
  </si>
  <si>
    <t>107055 Falugondnoki, tanyagondnoki szolgáltatás</t>
  </si>
  <si>
    <t xml:space="preserve">Norvég Alap támogatás </t>
  </si>
  <si>
    <t xml:space="preserve">GOSZTOLA KÖZSÉG ÖNKORMÁNYZATA </t>
  </si>
  <si>
    <r>
      <t xml:space="preserve">GOSZTOLA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</si>
  <si>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GOSZTOLA KÖZSÉG ÖNKORMÁNYZATA ÁLTAL VAGY HOZZÁJÁRULÁSÁVAL</t>
  </si>
  <si>
    <t>- fejezeti kezelésű előirányzatoktól EU-s programok és azok hazai társfinanszírozása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</si>
  <si>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Balogh Ferenc polgármester</t>
    </r>
  </si>
  <si>
    <t>(: Balogh Ferenc :)</t>
  </si>
  <si>
    <t xml:space="preserve"> - Vis maior támogatásra</t>
  </si>
  <si>
    <t>Likvid hitel</t>
  </si>
  <si>
    <t xml:space="preserve">   - Dr. Hetés Ferenc Rendelőintézet</t>
  </si>
  <si>
    <t xml:space="preserve"> - Vízmű Zrt vízdíj támogatás</t>
  </si>
  <si>
    <t xml:space="preserve">   - X. Parasztolimpia támog. </t>
  </si>
  <si>
    <t xml:space="preserve">   - falugondnok 2017.</t>
  </si>
  <si>
    <t xml:space="preserve">  -Szent György energiapark és Bakancsos út kialakítása </t>
  </si>
  <si>
    <t>2020.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</si>
  <si>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</si>
  <si>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</si>
  <si>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</si>
  <si>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Bevétel:</t>
  </si>
  <si>
    <t>Kiadás:</t>
  </si>
  <si>
    <t>(:Balogh Ferenc:)</t>
  </si>
  <si>
    <t>Összesen:</t>
  </si>
  <si>
    <t>Belső átcsoportosítás:</t>
  </si>
  <si>
    <t>Terhelendő</t>
  </si>
  <si>
    <t>Jóváirandó</t>
  </si>
  <si>
    <t>Polgármesteri hatáskörben történt módosítás</t>
  </si>
  <si>
    <t xml:space="preserve">adatok Ft-ban </t>
  </si>
  <si>
    <t>Gosztola Község Önkormányzata</t>
  </si>
  <si>
    <t xml:space="preserve"> - Polgármesteri illetmény támogatása</t>
  </si>
  <si>
    <t>2021.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</si>
  <si>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</si>
  <si>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</si>
  <si>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</si>
  <si>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 xml:space="preserve">Szent György energiapark nettó kiad </t>
  </si>
  <si>
    <t>Dologi nettó kiadás</t>
  </si>
  <si>
    <t>Dologi áfa</t>
  </si>
  <si>
    <t>- szociális étkeztetés előző évi pótlólagos támogatás</t>
  </si>
  <si>
    <t>"</t>
  </si>
  <si>
    <t>2018. június 30.</t>
  </si>
  <si>
    <t>Felhalm célú átadás ÁHT-n kívülre</t>
  </si>
  <si>
    <t>MEDICOPTER Alapítv.</t>
  </si>
  <si>
    <t>Rédics, 2018. augusztus 27.</t>
  </si>
  <si>
    <t>2018. június 1.</t>
  </si>
  <si>
    <t>Zalavíz Zrt-től fel nem használt 2017. évi vízszolg. támog. átvétele</t>
  </si>
  <si>
    <t>A helyi önk.előző évi elsz. származó kiad.</t>
  </si>
  <si>
    <t>Egyéb felhalm, célú tám, ÁHT-n belülről</t>
  </si>
  <si>
    <t>vis maior</t>
  </si>
  <si>
    <t>Felhalm célú önk. támogatás</t>
  </si>
  <si>
    <t xml:space="preserve"> Közművelődés - közösségi és társadalmi részvétel fejlesztése</t>
  </si>
  <si>
    <t>Egyéb működési célú támogatás ÁHT-n belülről</t>
  </si>
  <si>
    <t>Zala Megyei Önkormányzattól falunapi rendezvényre</t>
  </si>
  <si>
    <t>Egyéb működési célú átvétel ÁHT-n kívülről</t>
  </si>
  <si>
    <t>Zalaerdő ZRT-től falunapi rendezvényre</t>
  </si>
  <si>
    <t>Beruházás</t>
  </si>
  <si>
    <t>Gosztola Község Önkormányzata 2018. évi költségvetésének módosítása
 2018. szeptember 5-től</t>
  </si>
  <si>
    <t xml:space="preserve">   - Zala Megyei Önkormányzattól falunapi rendezvényre</t>
  </si>
  <si>
    <t>Állandó jell.v.iparűzési adó</t>
  </si>
  <si>
    <t>Tartózkod.után fizetett idegenforg. Adó</t>
  </si>
  <si>
    <t>Önk. és önk.hiv. jogalkotó és ált.ig.tev.</t>
  </si>
  <si>
    <t>Személyi juttatás</t>
  </si>
  <si>
    <t>Munkált.terhelő jár.</t>
  </si>
  <si>
    <t xml:space="preserve"> Könyvtári szolgáltatások</t>
  </si>
  <si>
    <t>munkáltatót terhelő járulékok</t>
  </si>
  <si>
    <t>Közműv. - közösségi és társ.részvétel fejl.</t>
  </si>
  <si>
    <t>dologi kiadás</t>
  </si>
  <si>
    <t>Zöldterület kezelés</t>
  </si>
  <si>
    <t>Nem veszélyes (telep.) hulladék válogatása,elkülönített begyűjt., szállít., átrak.</t>
  </si>
  <si>
    <t>Nem veszélyes (telep.) hulladék vegyes (ömlesztett) begyűjtése, szállítása, átrakása</t>
  </si>
  <si>
    <t>dologi kiadás áfa</t>
  </si>
  <si>
    <t>2018. szeptember 01.</t>
  </si>
  <si>
    <t>Müködési célú költségvetési tám.és kieg.támog.</t>
  </si>
  <si>
    <t xml:space="preserve">Lakossági víz-és csatorna szolg. </t>
  </si>
  <si>
    <t>Működési célú pénzeszköz átadás ÁHT kívűlre :</t>
  </si>
  <si>
    <t xml:space="preserve">VÍZMŰ Zrt vízdíj támog. </t>
  </si>
  <si>
    <t>Gosztola Község Önkormányzata 2018. évi költségvetésének módosítása
 2018. december 1-től</t>
  </si>
  <si>
    <t>Rédics, 2018. november 14.</t>
  </si>
  <si>
    <t>051030 Nem veszélyes (települési) hulladék vegyes (ömlesztett) begyűjtése, szállítása, átrakása</t>
  </si>
  <si>
    <t xml:space="preserve">     - ZALAERDŐ ZRT-től falunapi rendezvényre</t>
  </si>
  <si>
    <t xml:space="preserve">   - kerekítési különb.</t>
  </si>
  <si>
    <t>- Téli rezsicsökk.korábban nem részesült házt.tám.</t>
  </si>
  <si>
    <t>GOSZTOLA KÖZSÉG ÖNKORMÁNYZATA 2019. ÉVI KÖLTSÉGVETÉSÉNEK</t>
  </si>
  <si>
    <t xml:space="preserve">   - fogorvosi hozzájárulás </t>
  </si>
  <si>
    <t xml:space="preserve">   - háziorvosi hozzájárulás </t>
  </si>
  <si>
    <t xml:space="preserve">   - védőnői hozzájárulás </t>
  </si>
  <si>
    <t xml:space="preserve">   - Kistérségi többcélú társulásnak tagdíj</t>
  </si>
  <si>
    <t xml:space="preserve">   - falugondnok </t>
  </si>
  <si>
    <t xml:space="preserve">   - konyha müköd.étkeztetéshez hozzájárulás </t>
  </si>
  <si>
    <t xml:space="preserve">   - fogorvosi rendelő akadálym.bírság</t>
  </si>
  <si>
    <t xml:space="preserve"> - Könyvtár felújítás</t>
  </si>
  <si>
    <t xml:space="preserve"> - Kápolna felújítása </t>
  </si>
  <si>
    <t>eredeti</t>
  </si>
  <si>
    <t>Előirányzat</t>
  </si>
  <si>
    <r>
      <t>GOSZTOLA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</si>
  <si>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2022.</t>
  </si>
  <si>
    <t xml:space="preserve">2019. ÉVI SAJÁT BEVÉTELEI, TOVÁBBÁ ADÓSSÁGOT KELETKEZTETŐ </t>
  </si>
  <si>
    <r>
      <t>Gosztola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</si>
  <si>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</si>
  <si>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t>2019. évi határozat</t>
  </si>
  <si>
    <t>2019. évi rendelet</t>
  </si>
  <si>
    <r>
      <t xml:space="preserve">Gosztola Község Önkormányzata 2019. évi közvetett támogatásai </t>
    </r>
    <r>
      <rPr>
        <i/>
        <sz val="12"/>
        <rFont val="Times New Roman"/>
        <family val="1"/>
      </rPr>
      <t>(adatok Ft-ban)</t>
    </r>
  </si>
  <si>
    <r>
      <t xml:space="preserve">GOSZTOLA KÖZSÉG ÖNKORMÁNYZATA 2019. ÉVI ELŐIRÁNYZAT-FELHASZNÁLÁSI TERVE </t>
    </r>
    <r>
      <rPr>
        <i/>
        <sz val="11"/>
        <rFont val="Times New Roman"/>
        <family val="1"/>
      </rPr>
      <t>(adatok Ft-ban)</t>
    </r>
  </si>
  <si>
    <t>GOSZTOLA KÖZSÉG ÖNKORMÁNYZATA 2017-2019. ÉVI MŰKÖDÉSI ÉS FELHALMOZÁSI</t>
  </si>
  <si>
    <t xml:space="preserve">2017. Tény </t>
  </si>
  <si>
    <t>2018. várható tény</t>
  </si>
  <si>
    <t>2019. terv</t>
  </si>
  <si>
    <t>Gosztola Község Önkormányzata Képviselő-testületének 4/2019.(II.14.) határozata az önkormányzat saját bevételeinek és adósságot keletkeztető ügyleteiből eredő fizetési kötelezettségeinek a költségvetési évet követő három évre várható összegének megállapításáról</t>
  </si>
  <si>
    <t xml:space="preserve">     - ZALAVÍZ ZRT-től 2018. évi fel nem használt vízdíjtámog. </t>
  </si>
  <si>
    <t>- előző évi állami támogatás visszafizetése (víz- és csatornaszolgáltatás)</t>
  </si>
  <si>
    <t>Zalavíz Zrt-től fel nem használt 2018. évi fel nem használt vízdíjtámog.</t>
  </si>
  <si>
    <t>2019. március</t>
  </si>
  <si>
    <t xml:space="preserve"> - Medicopter Alapítvány</t>
  </si>
  <si>
    <t xml:space="preserve">Szent György energiapark áfa kiad </t>
  </si>
  <si>
    <t>Felújítás</t>
  </si>
  <si>
    <t>Járda felújítás áfa kiad</t>
  </si>
  <si>
    <t>Járda felújítás nettó kiad</t>
  </si>
  <si>
    <t xml:space="preserve"> - Járda felújítás</t>
  </si>
  <si>
    <t>Mód. 05.11.</t>
  </si>
  <si>
    <t>Rédics, 2019. április 25.</t>
  </si>
  <si>
    <t>Gosztola Község Önkormányzata 2019. évi költségvetésének módosítása
 2019. május 10-től</t>
  </si>
  <si>
    <t>17a</t>
  </si>
  <si>
    <t>28a</t>
  </si>
  <si>
    <t>MEDICOPTER Alapítv. önk. váll.</t>
  </si>
  <si>
    <t xml:space="preserve"> - Faluház és környékének bővitése</t>
  </si>
  <si>
    <t>066020 Város és községgazdálkodási egyéb szolgáltatások</t>
  </si>
  <si>
    <t>Felhalmcélú önk.támogatások</t>
  </si>
  <si>
    <t>Vis Maior támogatás</t>
  </si>
  <si>
    <t>Egyéb fejezeti kez.e.i. Magyar Falu Program faluház és körny.bőv</t>
  </si>
  <si>
    <t>Települési önk.szoc. gyermekjóléti és gyermekétk.felad.tám.</t>
  </si>
  <si>
    <t>Minimálbér és garantált bérmin. Kompenzációja</t>
  </si>
  <si>
    <t>Egyéb. Mük.célú támogatás ÁHT-n belül</t>
  </si>
  <si>
    <t>Kistérs.Többcélú Társ.tagdíj</t>
  </si>
  <si>
    <t>Önkorm.útak helyreáll. vis maior nettó kiad</t>
  </si>
  <si>
    <t>Önkorm.útak helyreáll. vis maior áfa kiad</t>
  </si>
  <si>
    <t xml:space="preserve">Beruházás </t>
  </si>
  <si>
    <t>Faluház és körny.bővítés,felúj nettó</t>
  </si>
  <si>
    <t>Faluház és körny.bővítés,felúj áfa</t>
  </si>
  <si>
    <t xml:space="preserve">Szent Gy.energiapark nettó </t>
  </si>
  <si>
    <t xml:space="preserve">Önk.útak helyreáll. vis maior nettó </t>
  </si>
  <si>
    <t>Szent Gy.energiapark áfa</t>
  </si>
  <si>
    <t xml:space="preserve">Önk.útak helyreáll. vis maior áfa </t>
  </si>
  <si>
    <t>Felh.átad.önk-nak</t>
  </si>
  <si>
    <t xml:space="preserve"> fogorvosi rend.akadálymentesítés</t>
  </si>
  <si>
    <t>Közutak,hidak üzem.fenn.</t>
  </si>
  <si>
    <t>Tűz-és katasztrófavéd.tev</t>
  </si>
  <si>
    <t>dologi kiad</t>
  </si>
  <si>
    <t>Város és községgazd.</t>
  </si>
  <si>
    <t>Működési célú átad.áht-n belül</t>
  </si>
  <si>
    <t>Ellátottak pénzbeli támogatása</t>
  </si>
  <si>
    <t>Társulásnak falug.szolgálat</t>
  </si>
  <si>
    <t>Rendkivüli telep.tám.</t>
  </si>
  <si>
    <t>Gosztola Község Önkormányzata 2019. évi költségvetésének módosítása
 2019. szeptember 28-tól</t>
  </si>
  <si>
    <t>Rédics, 2019. szeptember 13.</t>
  </si>
  <si>
    <t>Mód. 09.28.</t>
  </si>
  <si>
    <t>5a</t>
  </si>
  <si>
    <t>15a</t>
  </si>
  <si>
    <t xml:space="preserve"> - Önkormányzatnak átadás felújításra: fogorvosi rendelő akadálymentesítés</t>
  </si>
  <si>
    <t>25a</t>
  </si>
  <si>
    <t xml:space="preserve"> - Önkormányzati utak helyreállítása vis maior</t>
  </si>
  <si>
    <t>- Minimálbér és garantált bérminimum kompenzációja</t>
  </si>
  <si>
    <t xml:space="preserve">   - Magyar Falu Progrm faluház és környékének bővitése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</si>
</sst>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_F_t"/>
    <numFmt numFmtId="170" formatCode="[$-40E]yyyy\.\ mmmm\ d\.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Calibri"/>
      <family val="2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2" fillId="0" borderId="0" xfId="69" applyFont="1" applyAlignment="1">
      <alignment wrapText="1"/>
      <protection/>
    </xf>
    <xf numFmtId="0" fontId="83" fillId="0" borderId="0" xfId="69" applyFont="1">
      <alignment/>
      <protection/>
    </xf>
    <xf numFmtId="0" fontId="84" fillId="0" borderId="0" xfId="69" applyFont="1">
      <alignment/>
      <protection/>
    </xf>
    <xf numFmtId="3" fontId="85" fillId="0" borderId="0" xfId="69" applyNumberFormat="1" applyFont="1" applyAlignment="1">
      <alignment vertical="center"/>
      <protection/>
    </xf>
    <xf numFmtId="3" fontId="86" fillId="0" borderId="11" xfId="69" applyNumberFormat="1" applyFont="1" applyBorder="1" applyAlignment="1">
      <alignment horizontal="left" vertical="center" wrapText="1"/>
      <protection/>
    </xf>
    <xf numFmtId="3" fontId="87" fillId="0" borderId="10" xfId="69" applyNumberFormat="1" applyFont="1" applyBorder="1" applyAlignment="1">
      <alignment horizontal="center" vertical="center" wrapText="1"/>
      <protection/>
    </xf>
    <xf numFmtId="3" fontId="82" fillId="0" borderId="0" xfId="69" applyNumberFormat="1" applyFont="1" applyAlignment="1">
      <alignment wrapText="1"/>
      <protection/>
    </xf>
    <xf numFmtId="3" fontId="82" fillId="0" borderId="0" xfId="69" applyNumberFormat="1" applyFont="1">
      <alignment/>
      <protection/>
    </xf>
    <xf numFmtId="3" fontId="82" fillId="0" borderId="10" xfId="69" applyNumberFormat="1" applyFont="1" applyBorder="1" applyAlignment="1">
      <alignment wrapText="1"/>
      <protection/>
    </xf>
    <xf numFmtId="3" fontId="83" fillId="0" borderId="10" xfId="69" applyNumberFormat="1" applyFont="1" applyBorder="1">
      <alignment/>
      <protection/>
    </xf>
    <xf numFmtId="3" fontId="83" fillId="0" borderId="0" xfId="69" applyNumberFormat="1" applyFont="1">
      <alignment/>
      <protection/>
    </xf>
    <xf numFmtId="3" fontId="82" fillId="0" borderId="10" xfId="69" applyNumberFormat="1" applyFont="1" applyBorder="1" applyAlignment="1">
      <alignment vertical="center" wrapText="1"/>
      <protection/>
    </xf>
    <xf numFmtId="3" fontId="87" fillId="0" borderId="10" xfId="69" applyNumberFormat="1" applyFont="1" applyBorder="1" applyAlignment="1">
      <alignment wrapText="1"/>
      <protection/>
    </xf>
    <xf numFmtId="3" fontId="84" fillId="0" borderId="10" xfId="69" applyNumberFormat="1" applyFont="1" applyBorder="1">
      <alignment/>
      <protection/>
    </xf>
    <xf numFmtId="3" fontId="84" fillId="0" borderId="0" xfId="69" applyNumberFormat="1" applyFont="1">
      <alignment/>
      <protection/>
    </xf>
    <xf numFmtId="3" fontId="87" fillId="0" borderId="10" xfId="69" applyNumberFormat="1" applyFont="1" applyBorder="1" applyAlignment="1">
      <alignment vertical="center" wrapText="1"/>
      <protection/>
    </xf>
    <xf numFmtId="3" fontId="87" fillId="0" borderId="10" xfId="69" applyNumberFormat="1" applyFont="1" applyBorder="1" applyAlignment="1">
      <alignment vertical="top" wrapText="1"/>
      <protection/>
    </xf>
    <xf numFmtId="3" fontId="17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3" fillId="0" borderId="10" xfId="69" applyFont="1" applyBorder="1" applyAlignment="1">
      <alignment wrapText="1"/>
      <protection/>
    </xf>
    <xf numFmtId="3" fontId="4" fillId="0" borderId="12" xfId="75" applyNumberFormat="1" applyFont="1" applyFill="1" applyBorder="1" applyAlignment="1">
      <alignment horizontal="right" wrapText="1"/>
      <protection/>
    </xf>
    <xf numFmtId="0" fontId="84" fillId="0" borderId="10" xfId="69" applyFont="1" applyBorder="1" applyAlignment="1">
      <alignment wrapText="1"/>
      <protection/>
    </xf>
    <xf numFmtId="0" fontId="84" fillId="0" borderId="10" xfId="69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3" applyFont="1" applyFill="1" applyAlignment="1">
      <alignment horizontal="center"/>
      <protection/>
    </xf>
    <xf numFmtId="0" fontId="4" fillId="0" borderId="0" xfId="73" applyFont="1" applyFill="1">
      <alignment/>
      <protection/>
    </xf>
    <xf numFmtId="0" fontId="4" fillId="0" borderId="11" xfId="73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3" applyFont="1">
      <alignment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8" fillId="0" borderId="0" xfId="73" applyFont="1">
      <alignment/>
      <protection/>
    </xf>
    <xf numFmtId="0" fontId="4" fillId="0" borderId="10" xfId="73" applyFont="1" applyFill="1" applyBorder="1" applyAlignment="1">
      <alignment/>
      <protection/>
    </xf>
    <xf numFmtId="3" fontId="4" fillId="0" borderId="10" xfId="73" applyNumberFormat="1" applyFont="1" applyBorder="1" applyAlignment="1">
      <alignment/>
      <protection/>
    </xf>
    <xf numFmtId="3" fontId="10" fillId="0" borderId="10" xfId="73" applyNumberFormat="1" applyFont="1" applyBorder="1" applyAlignment="1">
      <alignment/>
      <protection/>
    </xf>
    <xf numFmtId="3" fontId="8" fillId="0" borderId="10" xfId="73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83" fillId="0" borderId="0" xfId="69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23" fillId="0" borderId="10" xfId="75" applyFont="1" applyFill="1" applyBorder="1" applyAlignment="1">
      <alignment wrapText="1"/>
      <protection/>
    </xf>
    <xf numFmtId="3" fontId="11" fillId="33" borderId="10" xfId="75" applyNumberFormat="1" applyFont="1" applyFill="1" applyBorder="1" applyAlignment="1">
      <alignment horizontal="center" vertical="center" wrapText="1"/>
      <protection/>
    </xf>
    <xf numFmtId="0" fontId="8" fillId="33" borderId="10" xfId="75" applyFont="1" applyFill="1" applyBorder="1" applyAlignment="1">
      <alignment horizontal="left" vertical="center" wrapText="1"/>
      <protection/>
    </xf>
    <xf numFmtId="0" fontId="7" fillId="33" borderId="10" xfId="75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/>
      <protection/>
    </xf>
    <xf numFmtId="0" fontId="4" fillId="0" borderId="10" xfId="73" applyFont="1" applyBorder="1" applyAlignment="1">
      <alignment vertical="top" wrapText="1"/>
      <protection/>
    </xf>
    <xf numFmtId="0" fontId="10" fillId="0" borderId="10" xfId="73" applyFont="1" applyBorder="1" applyAlignment="1" quotePrefix="1">
      <alignment vertical="top" wrapText="1"/>
      <protection/>
    </xf>
    <xf numFmtId="0" fontId="8" fillId="0" borderId="10" xfId="73" applyFont="1" applyBorder="1" applyAlignment="1" quotePrefix="1">
      <alignment vertical="top" wrapText="1"/>
      <protection/>
    </xf>
    <xf numFmtId="0" fontId="3" fillId="0" borderId="10" xfId="73" applyFont="1" applyBorder="1" applyAlignment="1">
      <alignment vertical="top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6" fillId="33" borderId="10" xfId="7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7" fillId="0" borderId="0" xfId="69" applyNumberFormat="1" applyFont="1" applyBorder="1" applyAlignment="1">
      <alignment vertical="center" wrapText="1"/>
      <protection/>
    </xf>
    <xf numFmtId="3" fontId="84" fillId="0" borderId="0" xfId="69" applyNumberFormat="1" applyFont="1" applyBorder="1">
      <alignment/>
      <protection/>
    </xf>
    <xf numFmtId="3" fontId="20" fillId="0" borderId="0" xfId="69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2" fillId="0" borderId="10" xfId="75" applyFont="1" applyFill="1" applyBorder="1" applyAlignment="1">
      <alignment horizontal="center" wrapText="1"/>
      <protection/>
    </xf>
    <xf numFmtId="0" fontId="16" fillId="33" borderId="10" xfId="75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88" fillId="0" borderId="10" xfId="75" applyFont="1" applyFill="1" applyBorder="1" applyAlignment="1" quotePrefix="1">
      <alignment wrapText="1"/>
      <protection/>
    </xf>
    <xf numFmtId="0" fontId="88" fillId="0" borderId="10" xfId="75" applyFont="1" applyFill="1" applyBorder="1" applyAlignment="1">
      <alignment wrapText="1"/>
      <protection/>
    </xf>
    <xf numFmtId="0" fontId="88" fillId="0" borderId="10" xfId="75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9" fillId="0" borderId="10" xfId="75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2" xfId="75" applyNumberFormat="1" applyFont="1" applyFill="1" applyBorder="1" applyAlignment="1">
      <alignment horizontal="right" vertical="center" wrapText="1"/>
      <protection/>
    </xf>
    <xf numFmtId="3" fontId="87" fillId="0" borderId="13" xfId="69" applyNumberFormat="1" applyFont="1" applyBorder="1" applyAlignment="1">
      <alignment horizontal="center" vertical="center" wrapText="1"/>
      <protection/>
    </xf>
    <xf numFmtId="0" fontId="89" fillId="0" borderId="0" xfId="0" applyFont="1" applyAlignment="1">
      <alignment/>
    </xf>
    <xf numFmtId="0" fontId="8" fillId="0" borderId="10" xfId="75" applyFont="1" applyFill="1" applyBorder="1" applyAlignment="1">
      <alignment vertical="center" wrapText="1"/>
      <protection/>
    </xf>
    <xf numFmtId="3" fontId="86" fillId="0" borderId="0" xfId="69" applyNumberFormat="1" applyFont="1" applyBorder="1" applyAlignment="1">
      <alignment vertic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6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10" xfId="75" applyFont="1" applyFill="1" applyBorder="1" applyAlignment="1" quotePrefix="1">
      <alignment horizontal="left" wrapText="1" indent="3"/>
      <protection/>
    </xf>
    <xf numFmtId="3" fontId="86" fillId="0" borderId="0" xfId="69" applyNumberFormat="1" applyFont="1" applyBorder="1" applyAlignment="1">
      <alignment horizontal="left" vertical="center" wrapText="1"/>
      <protection/>
    </xf>
    <xf numFmtId="3" fontId="90" fillId="0" borderId="11" xfId="69" applyNumberFormat="1" applyFont="1" applyBorder="1" applyAlignment="1">
      <alignment horizontal="right" vertical="center"/>
      <protection/>
    </xf>
    <xf numFmtId="3" fontId="89" fillId="0" borderId="10" xfId="0" applyNumberFormat="1" applyFont="1" applyFill="1" applyBorder="1" applyAlignment="1">
      <alignment vertical="center" wrapText="1"/>
    </xf>
    <xf numFmtId="3" fontId="52" fillId="0" borderId="0" xfId="0" applyNumberFormat="1" applyFont="1" applyAlignment="1">
      <alignment/>
    </xf>
    <xf numFmtId="0" fontId="4" fillId="0" borderId="10" xfId="75" applyFont="1" applyFill="1" applyBorder="1" applyAlignment="1">
      <alignment/>
      <protection/>
    </xf>
    <xf numFmtId="3" fontId="4" fillId="34" borderId="10" xfId="75" applyNumberFormat="1" applyFont="1" applyFill="1" applyBorder="1" applyAlignment="1">
      <alignment horizontal="right" vertical="center" wrapText="1"/>
      <protection/>
    </xf>
    <xf numFmtId="0" fontId="81" fillId="0" borderId="10" xfId="0" applyFont="1" applyBorder="1" applyAlignment="1">
      <alignment/>
    </xf>
    <xf numFmtId="3" fontId="91" fillId="0" borderId="10" xfId="0" applyNumberFormat="1" applyFont="1" applyFill="1" applyBorder="1" applyAlignment="1">
      <alignment vertical="center" wrapText="1"/>
    </xf>
    <xf numFmtId="3" fontId="92" fillId="0" borderId="10" xfId="75" applyNumberFormat="1" applyFont="1" applyFill="1" applyBorder="1" applyAlignment="1">
      <alignment wrapText="1"/>
      <protection/>
    </xf>
    <xf numFmtId="3" fontId="89" fillId="0" borderId="10" xfId="75" applyNumberFormat="1" applyFont="1" applyFill="1" applyBorder="1" applyAlignment="1">
      <alignment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93" fillId="0" borderId="0" xfId="0" applyFont="1" applyAlignment="1">
      <alignment/>
    </xf>
    <xf numFmtId="3" fontId="9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7" fillId="0" borderId="0" xfId="74" applyFont="1" applyBorder="1">
      <alignment/>
      <protection/>
    </xf>
    <xf numFmtId="0" fontId="27" fillId="0" borderId="0" xfId="74" applyFont="1">
      <alignment/>
      <protection/>
    </xf>
    <xf numFmtId="0" fontId="22" fillId="0" borderId="0" xfId="74" applyFont="1" applyBorder="1">
      <alignment/>
      <protection/>
    </xf>
    <xf numFmtId="0" fontId="28" fillId="0" borderId="0" xfId="74" applyFont="1" applyBorder="1">
      <alignment/>
      <protection/>
    </xf>
    <xf numFmtId="3" fontId="27" fillId="0" borderId="0" xfId="74" applyNumberFormat="1" applyFont="1" applyBorder="1" applyAlignment="1">
      <alignment/>
      <protection/>
    </xf>
    <xf numFmtId="0" fontId="76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76" fillId="0" borderId="0" xfId="0" applyFont="1" applyFill="1" applyAlignment="1">
      <alignment/>
    </xf>
    <xf numFmtId="3" fontId="93" fillId="0" borderId="0" xfId="0" applyNumberFormat="1" applyFont="1" applyFill="1" applyAlignment="1">
      <alignment/>
    </xf>
    <xf numFmtId="0" fontId="93" fillId="0" borderId="0" xfId="0" applyFont="1" applyFill="1" applyAlignment="1">
      <alignment/>
    </xf>
    <xf numFmtId="3" fontId="81" fillId="0" borderId="11" xfId="0" applyNumberFormat="1" applyFont="1" applyBorder="1" applyAlignment="1">
      <alignment/>
    </xf>
    <xf numFmtId="3" fontId="27" fillId="0" borderId="0" xfId="74" applyNumberFormat="1" applyFont="1" applyFill="1" applyBorder="1" applyAlignment="1">
      <alignment/>
      <protection/>
    </xf>
    <xf numFmtId="0" fontId="27" fillId="0" borderId="0" xfId="74" applyFont="1" applyFill="1" applyBorder="1">
      <alignment/>
      <protection/>
    </xf>
    <xf numFmtId="0" fontId="94" fillId="0" borderId="0" xfId="0" applyFont="1" applyAlignment="1">
      <alignment/>
    </xf>
    <xf numFmtId="0" fontId="9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/>
    </xf>
    <xf numFmtId="0" fontId="81" fillId="0" borderId="11" xfId="0" applyFont="1" applyBorder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Border="1" applyAlignment="1">
      <alignment/>
    </xf>
    <xf numFmtId="0" fontId="81" fillId="0" borderId="11" xfId="0" applyFont="1" applyFill="1" applyBorder="1" applyAlignment="1">
      <alignment/>
    </xf>
    <xf numFmtId="3" fontId="81" fillId="0" borderId="0" xfId="0" applyNumberFormat="1" applyFont="1" applyBorder="1" applyAlignment="1">
      <alignment/>
    </xf>
    <xf numFmtId="0" fontId="85" fillId="0" borderId="0" xfId="0" applyFont="1" applyFill="1" applyAlignment="1">
      <alignment/>
    </xf>
    <xf numFmtId="0" fontId="85" fillId="0" borderId="11" xfId="0" applyFont="1" applyFill="1" applyBorder="1" applyAlignment="1">
      <alignment/>
    </xf>
    <xf numFmtId="3" fontId="81" fillId="0" borderId="11" xfId="0" applyNumberFormat="1" applyFont="1" applyFill="1" applyBorder="1" applyAlignment="1">
      <alignment/>
    </xf>
    <xf numFmtId="0" fontId="81" fillId="0" borderId="14" xfId="0" applyFont="1" applyFill="1" applyBorder="1" applyAlignment="1">
      <alignment/>
    </xf>
    <xf numFmtId="0" fontId="85" fillId="0" borderId="14" xfId="0" applyFont="1" applyFill="1" applyBorder="1" applyAlignment="1">
      <alignment/>
    </xf>
    <xf numFmtId="3" fontId="81" fillId="0" borderId="14" xfId="0" applyNumberFormat="1" applyFont="1" applyFill="1" applyBorder="1" applyAlignment="1">
      <alignment/>
    </xf>
    <xf numFmtId="0" fontId="85" fillId="0" borderId="0" xfId="0" applyFont="1" applyBorder="1" applyAlignment="1">
      <alignment/>
    </xf>
    <xf numFmtId="0" fontId="81" fillId="0" borderId="14" xfId="0" applyFont="1" applyBorder="1" applyAlignment="1">
      <alignment/>
    </xf>
    <xf numFmtId="3" fontId="81" fillId="0" borderId="1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81" fillId="0" borderId="0" xfId="0" applyNumberFormat="1" applyFont="1" applyAlignment="1">
      <alignment horizontal="right"/>
    </xf>
    <xf numFmtId="3" fontId="85" fillId="0" borderId="0" xfId="0" applyNumberFormat="1" applyFont="1" applyBorder="1" applyAlignment="1">
      <alignment/>
    </xf>
    <xf numFmtId="3" fontId="85" fillId="0" borderId="0" xfId="0" applyNumberFormat="1" applyFont="1" applyFill="1" applyAlignment="1">
      <alignment/>
    </xf>
    <xf numFmtId="0" fontId="22" fillId="0" borderId="0" xfId="74" applyFont="1">
      <alignment/>
      <protection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2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81" fillId="0" borderId="0" xfId="0" applyFont="1" applyAlignment="1">
      <alignment horizontal="right"/>
    </xf>
    <xf numFmtId="0" fontId="81" fillId="0" borderId="0" xfId="0" applyFont="1" applyFill="1" applyAlignment="1">
      <alignment horizontal="center"/>
    </xf>
    <xf numFmtId="3" fontId="27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0" fontId="22" fillId="0" borderId="0" xfId="74" applyFont="1" applyFill="1">
      <alignment/>
      <protection/>
    </xf>
    <xf numFmtId="3" fontId="4" fillId="0" borderId="11" xfId="74" applyNumberFormat="1" applyFont="1" applyFill="1" applyBorder="1">
      <alignment/>
      <protection/>
    </xf>
    <xf numFmtId="0" fontId="5" fillId="0" borderId="0" xfId="74" applyFont="1" applyFill="1" applyBorder="1">
      <alignment/>
      <protection/>
    </xf>
    <xf numFmtId="0" fontId="96" fillId="0" borderId="0" xfId="0" applyFont="1" applyBorder="1" applyAlignment="1">
      <alignment/>
    </xf>
    <xf numFmtId="3" fontId="5" fillId="0" borderId="0" xfId="74" applyNumberFormat="1" applyFont="1" applyFill="1" applyBorder="1">
      <alignment/>
      <protection/>
    </xf>
    <xf numFmtId="3" fontId="5" fillId="0" borderId="0" xfId="74" applyNumberFormat="1" applyFont="1" applyFill="1" applyBorder="1" applyAlignment="1">
      <alignment horizontal="left" wrapText="1"/>
      <protection/>
    </xf>
    <xf numFmtId="0" fontId="8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1" xfId="74" applyFont="1" applyBorder="1">
      <alignment/>
      <protection/>
    </xf>
    <xf numFmtId="3" fontId="4" fillId="0" borderId="11" xfId="74" applyNumberFormat="1" applyFont="1" applyFill="1" applyBorder="1" applyAlignment="1">
      <alignment horizontal="right" wrapText="1"/>
      <protection/>
    </xf>
    <xf numFmtId="0" fontId="76" fillId="0" borderId="0" xfId="0" applyFont="1" applyFill="1" applyAlignment="1">
      <alignment horizontal="right"/>
    </xf>
    <xf numFmtId="0" fontId="81" fillId="0" borderId="0" xfId="0" applyFont="1" applyFill="1" applyBorder="1" applyAlignment="1">
      <alignment/>
    </xf>
    <xf numFmtId="0" fontId="4" fillId="0" borderId="0" xfId="74" applyNumberFormat="1" applyFont="1" applyFill="1" applyBorder="1" applyAlignment="1">
      <alignment horizontal="left"/>
      <protection/>
    </xf>
    <xf numFmtId="0" fontId="85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3" fontId="4" fillId="0" borderId="11" xfId="74" applyNumberFormat="1" applyFont="1" applyFill="1" applyBorder="1" applyAlignment="1">
      <alignment horizontal="left"/>
      <protection/>
    </xf>
    <xf numFmtId="3" fontId="0" fillId="0" borderId="11" xfId="0" applyNumberFormat="1" applyBorder="1" applyAlignment="1">
      <alignment/>
    </xf>
    <xf numFmtId="0" fontId="85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4" fillId="0" borderId="0" xfId="74" applyNumberFormat="1" applyFont="1" applyFill="1" applyBorder="1" applyAlignment="1">
      <alignment wrapText="1"/>
      <protection/>
    </xf>
    <xf numFmtId="0" fontId="4" fillId="0" borderId="0" xfId="74" applyFont="1" applyFill="1" applyBorder="1" applyAlignment="1">
      <alignment/>
      <protection/>
    </xf>
    <xf numFmtId="0" fontId="81" fillId="0" borderId="11" xfId="0" applyFont="1" applyBorder="1" applyAlignment="1">
      <alignment/>
    </xf>
    <xf numFmtId="3" fontId="81" fillId="0" borderId="11" xfId="0" applyNumberFormat="1" applyFont="1" applyBorder="1" applyAlignment="1">
      <alignment/>
    </xf>
    <xf numFmtId="3" fontId="4" fillId="0" borderId="11" xfId="74" applyNumberFormat="1" applyFont="1" applyFill="1" applyBorder="1" applyAlignment="1">
      <alignment horizontal="right"/>
      <protection/>
    </xf>
    <xf numFmtId="3" fontId="4" fillId="0" borderId="14" xfId="74" applyNumberFormat="1" applyFont="1" applyFill="1" applyBorder="1" applyAlignment="1">
      <alignment horizontal="left"/>
      <protection/>
    </xf>
    <xf numFmtId="3" fontId="4" fillId="0" borderId="14" xfId="74" applyNumberFormat="1" applyFont="1" applyFill="1" applyBorder="1" applyAlignment="1">
      <alignment horizontal="right"/>
      <protection/>
    </xf>
    <xf numFmtId="3" fontId="81" fillId="0" borderId="14" xfId="0" applyNumberFormat="1" applyFont="1" applyBorder="1" applyAlignment="1">
      <alignment/>
    </xf>
    <xf numFmtId="0" fontId="97" fillId="0" borderId="0" xfId="0" applyFont="1" applyFill="1" applyBorder="1" applyAlignment="1">
      <alignment horizontal="left"/>
    </xf>
    <xf numFmtId="3" fontId="4" fillId="0" borderId="0" xfId="74" applyNumberFormat="1" applyFont="1" applyFill="1" applyBorder="1">
      <alignment/>
      <protection/>
    </xf>
    <xf numFmtId="0" fontId="81" fillId="0" borderId="11" xfId="0" applyFont="1" applyFill="1" applyBorder="1" applyAlignment="1">
      <alignment horizontal="left"/>
    </xf>
    <xf numFmtId="0" fontId="81" fillId="0" borderId="0" xfId="0" applyFont="1" applyBorder="1" applyAlignment="1">
      <alignment wrapText="1"/>
    </xf>
    <xf numFmtId="0" fontId="4" fillId="0" borderId="0" xfId="74" applyFont="1" applyBorder="1">
      <alignment/>
      <protection/>
    </xf>
    <xf numFmtId="3" fontId="4" fillId="0" borderId="0" xfId="74" applyNumberFormat="1" applyFont="1" applyFill="1" applyBorder="1" applyAlignment="1">
      <alignment horizontal="right" wrapText="1"/>
      <protection/>
    </xf>
    <xf numFmtId="0" fontId="83" fillId="0" borderId="0" xfId="69" applyFont="1" applyAlignment="1">
      <alignment horizontal="right"/>
      <protection/>
    </xf>
    <xf numFmtId="0" fontId="21" fillId="0" borderId="10" xfId="75" applyFont="1" applyFill="1" applyBorder="1" applyAlignment="1">
      <alignment vertical="center" wrapText="1"/>
      <protection/>
    </xf>
    <xf numFmtId="3" fontId="4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89" fillId="0" borderId="0" xfId="0" applyFont="1" applyAlignment="1">
      <alignment horizontal="center" vertical="center"/>
    </xf>
    <xf numFmtId="0" fontId="3" fillId="0" borderId="15" xfId="75" applyFont="1" applyFill="1" applyBorder="1" applyAlignment="1">
      <alignment horizontal="center" vertical="center"/>
      <protection/>
    </xf>
    <xf numFmtId="0" fontId="85" fillId="0" borderId="0" xfId="0" applyFont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21" fillId="0" borderId="0" xfId="74" applyFont="1" applyBorder="1" applyAlignment="1">
      <alignment horizontal="center"/>
      <protection/>
    </xf>
    <xf numFmtId="0" fontId="93" fillId="0" borderId="14" xfId="0" applyFont="1" applyFill="1" applyBorder="1" applyAlignment="1">
      <alignment/>
    </xf>
    <xf numFmtId="3" fontId="93" fillId="0" borderId="11" xfId="0" applyNumberFormat="1" applyFont="1" applyFill="1" applyBorder="1" applyAlignment="1">
      <alignment/>
    </xf>
    <xf numFmtId="3" fontId="93" fillId="0" borderId="14" xfId="0" applyNumberFormat="1" applyFont="1" applyFill="1" applyBorder="1" applyAlignment="1">
      <alignment/>
    </xf>
    <xf numFmtId="0" fontId="97" fillId="0" borderId="0" xfId="0" applyFont="1" applyBorder="1" applyAlignment="1">
      <alignment/>
    </xf>
    <xf numFmtId="3" fontId="97" fillId="0" borderId="0" xfId="0" applyNumberFormat="1" applyFont="1" applyBorder="1" applyAlignment="1">
      <alignment/>
    </xf>
    <xf numFmtId="0" fontId="93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27" fillId="0" borderId="0" xfId="74" applyFont="1" applyAlignment="1">
      <alignment horizontal="right"/>
      <protection/>
    </xf>
    <xf numFmtId="0" fontId="97" fillId="0" borderId="11" xfId="0" applyFont="1" applyBorder="1" applyAlignment="1">
      <alignment/>
    </xf>
    <xf numFmtId="3" fontId="97" fillId="0" borderId="11" xfId="0" applyNumberFormat="1" applyFont="1" applyBorder="1" applyAlignment="1">
      <alignment/>
    </xf>
    <xf numFmtId="0" fontId="93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0" xfId="74" applyFont="1" applyFill="1" applyBorder="1">
      <alignment/>
      <protection/>
    </xf>
    <xf numFmtId="0" fontId="3" fillId="0" borderId="0" xfId="74" applyFont="1" applyFill="1" applyBorder="1">
      <alignment/>
      <protection/>
    </xf>
    <xf numFmtId="3" fontId="4" fillId="0" borderId="0" xfId="0" applyNumberFormat="1" applyFont="1" applyBorder="1" applyAlignment="1">
      <alignment horizontal="right"/>
    </xf>
    <xf numFmtId="0" fontId="4" fillId="0" borderId="11" xfId="74" applyFont="1" applyFill="1" applyBorder="1">
      <alignment/>
      <protection/>
    </xf>
    <xf numFmtId="0" fontId="3" fillId="0" borderId="11" xfId="74" applyFont="1" applyFill="1" applyBorder="1">
      <alignment/>
      <protection/>
    </xf>
    <xf numFmtId="0" fontId="83" fillId="0" borderId="11" xfId="0" applyFont="1" applyBorder="1" applyAlignment="1">
      <alignment/>
    </xf>
    <xf numFmtId="0" fontId="83" fillId="0" borderId="0" xfId="0" applyFont="1" applyAlignment="1">
      <alignment/>
    </xf>
    <xf numFmtId="0" fontId="98" fillId="0" borderId="0" xfId="0" applyFont="1" applyBorder="1" applyAlignment="1">
      <alignment/>
    </xf>
    <xf numFmtId="0" fontId="4" fillId="0" borderId="11" xfId="74" applyNumberFormat="1" applyFont="1" applyFill="1" applyBorder="1" applyAlignment="1">
      <alignment horizontal="left"/>
      <protection/>
    </xf>
    <xf numFmtId="0" fontId="3" fillId="0" borderId="14" xfId="74" applyFont="1" applyFill="1" applyBorder="1">
      <alignment/>
      <protection/>
    </xf>
    <xf numFmtId="3" fontId="4" fillId="0" borderId="14" xfId="0" applyNumberFormat="1" applyFont="1" applyBorder="1" applyAlignment="1">
      <alignment horizontal="right"/>
    </xf>
    <xf numFmtId="0" fontId="4" fillId="0" borderId="14" xfId="74" applyNumberFormat="1" applyFont="1" applyFill="1" applyBorder="1" applyAlignment="1">
      <alignment horizontal="left"/>
      <protection/>
    </xf>
    <xf numFmtId="3" fontId="93" fillId="0" borderId="0" xfId="0" applyNumberFormat="1" applyFont="1" applyFill="1" applyAlignment="1">
      <alignment/>
    </xf>
    <xf numFmtId="0" fontId="98" fillId="0" borderId="0" xfId="0" applyFont="1" applyAlignment="1">
      <alignment/>
    </xf>
    <xf numFmtId="3" fontId="94" fillId="0" borderId="0" xfId="0" applyNumberFormat="1" applyFont="1" applyAlignment="1">
      <alignment/>
    </xf>
    <xf numFmtId="0" fontId="99" fillId="0" borderId="0" xfId="0" applyFont="1" applyAlignment="1">
      <alignment/>
    </xf>
    <xf numFmtId="3" fontId="4" fillId="0" borderId="0" xfId="74" applyNumberFormat="1" applyFont="1">
      <alignment/>
      <protection/>
    </xf>
    <xf numFmtId="0" fontId="10" fillId="0" borderId="0" xfId="74" applyFont="1" applyFill="1" applyBorder="1" applyAlignment="1">
      <alignment/>
      <protection/>
    </xf>
    <xf numFmtId="3" fontId="83" fillId="0" borderId="0" xfId="0" applyNumberFormat="1" applyFont="1" applyBorder="1" applyAlignment="1">
      <alignment/>
    </xf>
    <xf numFmtId="0" fontId="98" fillId="0" borderId="11" xfId="0" applyFont="1" applyBorder="1" applyAlignment="1">
      <alignment/>
    </xf>
    <xf numFmtId="0" fontId="10" fillId="0" borderId="11" xfId="74" applyFont="1" applyFill="1" applyBorder="1" applyAlignment="1">
      <alignment horizontal="left" wrapText="1"/>
      <protection/>
    </xf>
    <xf numFmtId="0" fontId="98" fillId="0" borderId="14" xfId="0" applyFont="1" applyBorder="1" applyAlignment="1">
      <alignment/>
    </xf>
    <xf numFmtId="0" fontId="10" fillId="0" borderId="14" xfId="74" applyFont="1" applyFill="1" applyBorder="1" applyAlignment="1">
      <alignment horizontal="left" wrapText="1"/>
      <protection/>
    </xf>
    <xf numFmtId="0" fontId="10" fillId="0" borderId="0" xfId="74" applyFont="1" applyFill="1" applyBorder="1" applyAlignment="1">
      <alignment horizontal="left" wrapText="1"/>
      <protection/>
    </xf>
    <xf numFmtId="0" fontId="96" fillId="0" borderId="0" xfId="0" applyFont="1" applyAlignment="1">
      <alignment/>
    </xf>
    <xf numFmtId="0" fontId="4" fillId="0" borderId="0" xfId="74" applyFont="1" applyBorder="1" applyAlignment="1">
      <alignment/>
      <protection/>
    </xf>
    <xf numFmtId="0" fontId="4" fillId="0" borderId="0" xfId="74" applyFont="1" applyBorder="1" applyAlignment="1">
      <alignment horizontal="right"/>
      <protection/>
    </xf>
    <xf numFmtId="0" fontId="4" fillId="0" borderId="11" xfId="74" applyFont="1" applyBorder="1" applyAlignment="1">
      <alignment/>
      <protection/>
    </xf>
    <xf numFmtId="0" fontId="4" fillId="0" borderId="0" xfId="74" applyFont="1" applyBorder="1" applyAlignment="1">
      <alignment horizontal="left"/>
      <protection/>
    </xf>
    <xf numFmtId="0" fontId="83" fillId="0" borderId="0" xfId="0" applyFont="1" applyBorder="1" applyAlignment="1">
      <alignment/>
    </xf>
    <xf numFmtId="3" fontId="4" fillId="0" borderId="0" xfId="74" applyNumberFormat="1" applyFont="1" applyFill="1" applyBorder="1" applyAlignment="1">
      <alignment vertical="center"/>
      <protection/>
    </xf>
    <xf numFmtId="0" fontId="4" fillId="0" borderId="0" xfId="74" applyFont="1">
      <alignment/>
      <protection/>
    </xf>
    <xf numFmtId="3" fontId="4" fillId="0" borderId="0" xfId="74" applyNumberFormat="1" applyFont="1" applyBorder="1">
      <alignment/>
      <protection/>
    </xf>
    <xf numFmtId="0" fontId="3" fillId="0" borderId="0" xfId="74" applyFont="1" applyFill="1">
      <alignment/>
      <protection/>
    </xf>
    <xf numFmtId="0" fontId="81" fillId="0" borderId="11" xfId="0" applyFont="1" applyBorder="1" applyAlignment="1">
      <alignment wrapText="1"/>
    </xf>
    <xf numFmtId="3" fontId="4" fillId="0" borderId="11" xfId="74" applyNumberFormat="1" applyFont="1" applyFill="1" applyBorder="1" applyAlignment="1">
      <alignment vertical="center"/>
      <protection/>
    </xf>
    <xf numFmtId="0" fontId="27" fillId="0" borderId="11" xfId="74" applyFont="1" applyBorder="1">
      <alignment/>
      <protection/>
    </xf>
    <xf numFmtId="0" fontId="81" fillId="0" borderId="0" xfId="0" applyFont="1" applyFill="1" applyAlignment="1">
      <alignment horizontal="right"/>
    </xf>
    <xf numFmtId="0" fontId="21" fillId="0" borderId="0" xfId="74" applyFont="1" applyBorder="1" applyAlignment="1">
      <alignment horizontal="center"/>
      <protection/>
    </xf>
    <xf numFmtId="0" fontId="29" fillId="0" borderId="0" xfId="74" applyFont="1" applyFill="1" applyAlignment="1">
      <alignment horizontal="center" vertical="center" wrapText="1"/>
      <protection/>
    </xf>
    <xf numFmtId="0" fontId="4" fillId="0" borderId="0" xfId="74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horizontal="left" wrapText="1"/>
      <protection/>
    </xf>
    <xf numFmtId="0" fontId="28" fillId="0" borderId="0" xfId="74" applyFont="1" applyAlignment="1">
      <alignment horizontal="center"/>
      <protection/>
    </xf>
    <xf numFmtId="0" fontId="85" fillId="0" borderId="0" xfId="0" applyFont="1" applyAlignment="1">
      <alignment horizontal="center"/>
    </xf>
    <xf numFmtId="0" fontId="85" fillId="34" borderId="0" xfId="0" applyFont="1" applyFill="1" applyAlignment="1">
      <alignment horizontal="center"/>
    </xf>
    <xf numFmtId="3" fontId="4" fillId="33" borderId="10" xfId="75" applyNumberFormat="1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0" fontId="10" fillId="0" borderId="10" xfId="75" applyFont="1" applyFill="1" applyBorder="1" applyAlignment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21" fillId="0" borderId="16" xfId="75" applyFont="1" applyFill="1" applyBorder="1" applyAlignment="1">
      <alignment vertical="center" wrapText="1"/>
      <protection/>
    </xf>
    <xf numFmtId="0" fontId="21" fillId="0" borderId="14" xfId="75" applyFont="1" applyFill="1" applyBorder="1" applyAlignment="1">
      <alignment vertical="center" wrapText="1"/>
      <protection/>
    </xf>
    <xf numFmtId="0" fontId="21" fillId="0" borderId="17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21" fillId="0" borderId="16" xfId="75" applyFont="1" applyFill="1" applyBorder="1" applyAlignment="1">
      <alignment vertical="center"/>
      <protection/>
    </xf>
    <xf numFmtId="0" fontId="21" fillId="0" borderId="14" xfId="75" applyFont="1" applyFill="1" applyBorder="1" applyAlignment="1">
      <alignment vertical="center"/>
      <protection/>
    </xf>
    <xf numFmtId="0" fontId="21" fillId="0" borderId="17" xfId="75" applyFont="1" applyFill="1" applyBorder="1" applyAlignment="1">
      <alignment vertical="center"/>
      <protection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3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5" xfId="75" applyNumberFormat="1" applyFont="1" applyFill="1" applyBorder="1" applyAlignment="1">
      <alignment horizontal="center" vertical="center" wrapText="1"/>
      <protection/>
    </xf>
    <xf numFmtId="3" fontId="4" fillId="33" borderId="13" xfId="75" applyNumberFormat="1" applyFont="1" applyFill="1" applyBorder="1" applyAlignment="1">
      <alignment horizontal="center" vertical="center" wrapText="1"/>
      <protection/>
    </xf>
    <xf numFmtId="0" fontId="21" fillId="0" borderId="10" xfId="75" applyFont="1" applyFill="1" applyBorder="1" applyAlignment="1">
      <alignment vertical="center" wrapText="1"/>
      <protection/>
    </xf>
    <xf numFmtId="0" fontId="21" fillId="0" borderId="10" xfId="75" applyFont="1" applyFill="1" applyBorder="1" applyAlignment="1">
      <alignment vertical="center"/>
      <protection/>
    </xf>
    <xf numFmtId="0" fontId="8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73" applyFont="1" applyFill="1" applyAlignment="1">
      <alignment horizontal="center" wrapText="1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3" xfId="75" applyFont="1" applyFill="1" applyBorder="1" applyAlignment="1">
      <alignment horizontal="center" vertical="center" wrapText="1"/>
      <protection/>
    </xf>
    <xf numFmtId="3" fontId="86" fillId="0" borderId="11" xfId="69" applyNumberFormat="1" applyFont="1" applyBorder="1" applyAlignment="1">
      <alignment horizontal="justify" vertical="center" wrapText="1"/>
      <protection/>
    </xf>
    <xf numFmtId="3" fontId="86" fillId="0" borderId="0" xfId="69" applyNumberFormat="1" applyFont="1" applyBorder="1" applyAlignment="1">
      <alignment horizontal="justify" vertical="center" wrapText="1"/>
      <protection/>
    </xf>
    <xf numFmtId="3" fontId="100" fillId="0" borderId="0" xfId="69" applyNumberFormat="1" applyFont="1" applyBorder="1" applyAlignment="1">
      <alignment vertical="center" wrapText="1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 2007. költségvetés 2" xfId="72"/>
    <cellStyle name="Normál_ktgv2004" xfId="73"/>
    <cellStyle name="Normál_Ljakabfa 2008(1). év költségvetés mód 04.17." xfId="74"/>
    <cellStyle name="Normál_Munka1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:J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36.7109375" style="0" customWidth="1"/>
    <col min="2" max="2" width="13.00390625" style="0" customWidth="1"/>
    <col min="3" max="3" width="17.421875" style="70" customWidth="1"/>
    <col min="4" max="4" width="14.421875" style="0" customWidth="1"/>
    <col min="5" max="5" width="36.7109375" style="0" customWidth="1"/>
    <col min="6" max="6" width="12.140625" style="0" customWidth="1"/>
    <col min="7" max="7" width="11.7109375" style="0" customWidth="1"/>
    <col min="8" max="8" width="14.7109375" style="0" customWidth="1"/>
  </cols>
  <sheetData>
    <row r="1" spans="1:8" s="2" customFormat="1" ht="15.75" customHeight="1">
      <c r="A1" s="303" t="s">
        <v>603</v>
      </c>
      <c r="B1" s="303"/>
      <c r="C1" s="303"/>
      <c r="D1" s="303"/>
      <c r="E1" s="303"/>
      <c r="F1" s="303"/>
      <c r="G1" s="303"/>
      <c r="H1" s="303"/>
    </row>
    <row r="2" spans="1:8" s="2" customFormat="1" ht="15.75">
      <c r="A2" s="282" t="s">
        <v>534</v>
      </c>
      <c r="B2" s="282"/>
      <c r="C2" s="282"/>
      <c r="D2" s="282"/>
      <c r="E2" s="282"/>
      <c r="F2" s="282"/>
      <c r="G2" s="282"/>
      <c r="H2" s="282"/>
    </row>
    <row r="3" spans="2:4" ht="15">
      <c r="B3" s="39"/>
      <c r="C3" s="124"/>
      <c r="D3" s="39"/>
    </row>
    <row r="4" spans="1:8" s="11" customFormat="1" ht="31.5">
      <c r="A4" s="85" t="s">
        <v>9</v>
      </c>
      <c r="B4" s="4" t="s">
        <v>604</v>
      </c>
      <c r="C4" s="4" t="s">
        <v>605</v>
      </c>
      <c r="D4" s="4" t="s">
        <v>606</v>
      </c>
      <c r="E4" s="85" t="s">
        <v>9</v>
      </c>
      <c r="F4" s="4" t="s">
        <v>604</v>
      </c>
      <c r="G4" s="4" t="s">
        <v>605</v>
      </c>
      <c r="H4" s="4" t="s">
        <v>606</v>
      </c>
    </row>
    <row r="5" spans="1:8" s="92" customFormat="1" ht="16.5">
      <c r="A5" s="301" t="s">
        <v>44</v>
      </c>
      <c r="B5" s="301"/>
      <c r="C5" s="301"/>
      <c r="D5" s="301"/>
      <c r="E5" s="288" t="s">
        <v>134</v>
      </c>
      <c r="F5" s="289"/>
      <c r="G5" s="289"/>
      <c r="H5" s="290"/>
    </row>
    <row r="6" spans="1:8" s="11" customFormat="1" ht="31.5">
      <c r="A6" s="87" t="s">
        <v>287</v>
      </c>
      <c r="B6" s="5">
        <v>10727575</v>
      </c>
      <c r="C6" s="5">
        <v>11476343</v>
      </c>
      <c r="D6" s="5">
        <f>Összesen!AA8</f>
        <v>11130146</v>
      </c>
      <c r="E6" s="89" t="s">
        <v>39</v>
      </c>
      <c r="F6" s="5">
        <v>5467155</v>
      </c>
      <c r="G6" s="5">
        <v>5793085</v>
      </c>
      <c r="H6" s="5">
        <f>Összesen!BH8</f>
        <v>5860000</v>
      </c>
    </row>
    <row r="7" spans="1:8" s="11" customFormat="1" ht="30">
      <c r="A7" s="87" t="s">
        <v>309</v>
      </c>
      <c r="B7" s="5">
        <v>3431323</v>
      </c>
      <c r="C7" s="5">
        <v>4301264</v>
      </c>
      <c r="D7" s="5">
        <f>Összesen!AA9</f>
        <v>4180000</v>
      </c>
      <c r="E7" s="89" t="s">
        <v>80</v>
      </c>
      <c r="F7" s="5">
        <v>1103198</v>
      </c>
      <c r="G7" s="5">
        <v>1182983</v>
      </c>
      <c r="H7" s="5">
        <f>Összesen!BH9</f>
        <v>1165000</v>
      </c>
    </row>
    <row r="8" spans="1:8" s="11" customFormat="1" ht="15.75">
      <c r="A8" s="87" t="s">
        <v>44</v>
      </c>
      <c r="B8" s="5">
        <v>919278</v>
      </c>
      <c r="C8" s="5">
        <v>815707</v>
      </c>
      <c r="D8" s="5">
        <f>Összesen!AA10</f>
        <v>712963</v>
      </c>
      <c r="E8" s="89" t="s">
        <v>81</v>
      </c>
      <c r="F8" s="5">
        <v>5281675</v>
      </c>
      <c r="G8" s="5">
        <v>4252033</v>
      </c>
      <c r="H8" s="5">
        <f>Összesen!BH10</f>
        <v>4679805</v>
      </c>
    </row>
    <row r="9" spans="1:8" s="11" customFormat="1" ht="15.75">
      <c r="A9" s="291" t="s">
        <v>367</v>
      </c>
      <c r="B9" s="284">
        <v>211000</v>
      </c>
      <c r="C9" s="284">
        <v>125500</v>
      </c>
      <c r="D9" s="284">
        <f>Összesen!AA11</f>
        <v>0</v>
      </c>
      <c r="E9" s="89" t="s">
        <v>82</v>
      </c>
      <c r="F9" s="5">
        <v>491000</v>
      </c>
      <c r="G9" s="5">
        <v>504000</v>
      </c>
      <c r="H9" s="5">
        <f>Összesen!BH11</f>
        <v>1205304</v>
      </c>
    </row>
    <row r="10" spans="1:8" s="11" customFormat="1" ht="15.75">
      <c r="A10" s="291"/>
      <c r="B10" s="284"/>
      <c r="C10" s="284"/>
      <c r="D10" s="284"/>
      <c r="E10" s="89" t="s">
        <v>83</v>
      </c>
      <c r="F10" s="5">
        <v>1189325</v>
      </c>
      <c r="G10" s="5">
        <v>849989</v>
      </c>
      <c r="H10" s="5">
        <f>Összesen!BH12</f>
        <v>503677</v>
      </c>
    </row>
    <row r="11" spans="1:8" s="11" customFormat="1" ht="15.75">
      <c r="A11" s="88" t="s">
        <v>85</v>
      </c>
      <c r="B11" s="13">
        <f>SUM(B6:B10)</f>
        <v>15289176</v>
      </c>
      <c r="C11" s="13">
        <f>SUM(C6:C10)</f>
        <v>16718814</v>
      </c>
      <c r="D11" s="13">
        <f>SUM(D6:D10)</f>
        <v>16023109</v>
      </c>
      <c r="E11" s="88" t="s">
        <v>86</v>
      </c>
      <c r="F11" s="13">
        <f>SUM(F6:F10)</f>
        <v>13532353</v>
      </c>
      <c r="G11" s="13">
        <f>SUM(G6:G10)</f>
        <v>12582090</v>
      </c>
      <c r="H11" s="13">
        <f>SUM(H6:H10)</f>
        <v>13413786</v>
      </c>
    </row>
    <row r="12" spans="1:8" s="11" customFormat="1" ht="15.75">
      <c r="A12" s="90" t="s">
        <v>139</v>
      </c>
      <c r="B12" s="91">
        <f>B11-F11</f>
        <v>1756823</v>
      </c>
      <c r="C12" s="91">
        <f>C11-G11</f>
        <v>4136724</v>
      </c>
      <c r="D12" s="91">
        <f>D11-H11</f>
        <v>2609323</v>
      </c>
      <c r="E12" s="286" t="s">
        <v>132</v>
      </c>
      <c r="F12" s="285">
        <v>344960</v>
      </c>
      <c r="G12" s="285">
        <v>450628</v>
      </c>
      <c r="H12" s="285">
        <f>Összesen!BH14</f>
        <v>443769</v>
      </c>
    </row>
    <row r="13" spans="1:8" s="11" customFormat="1" ht="15.75">
      <c r="A13" s="90" t="s">
        <v>130</v>
      </c>
      <c r="B13" s="5">
        <v>10666972</v>
      </c>
      <c r="C13" s="5">
        <v>10951779</v>
      </c>
      <c r="D13" s="5">
        <f>Összesen!AA15</f>
        <v>11514186</v>
      </c>
      <c r="E13" s="286"/>
      <c r="F13" s="285"/>
      <c r="G13" s="285"/>
      <c r="H13" s="285"/>
    </row>
    <row r="14" spans="1:8" s="11" customFormat="1" ht="15.75">
      <c r="A14" s="90" t="s">
        <v>131</v>
      </c>
      <c r="B14" s="5">
        <v>450628</v>
      </c>
      <c r="C14" s="5">
        <v>443769</v>
      </c>
      <c r="D14" s="5">
        <f>Összesen!AA16</f>
        <v>0</v>
      </c>
      <c r="E14" s="286"/>
      <c r="F14" s="285"/>
      <c r="G14" s="285"/>
      <c r="H14" s="285"/>
    </row>
    <row r="15" spans="1:8" s="11" customFormat="1" ht="15.75" hidden="1">
      <c r="A15" s="60" t="s">
        <v>163</v>
      </c>
      <c r="B15" s="5">
        <v>0</v>
      </c>
      <c r="C15" s="5"/>
      <c r="D15" s="5">
        <v>0</v>
      </c>
      <c r="E15" s="60" t="s">
        <v>164</v>
      </c>
      <c r="F15" s="79"/>
      <c r="G15" s="79"/>
      <c r="H15" s="79"/>
    </row>
    <row r="16" spans="1:8" s="11" customFormat="1" ht="15.75">
      <c r="A16" s="88" t="s">
        <v>10</v>
      </c>
      <c r="B16" s="14">
        <f>B11+B13+B14+B15</f>
        <v>26406776</v>
      </c>
      <c r="C16" s="14">
        <f>C11+C13+C14+C15</f>
        <v>28114362</v>
      </c>
      <c r="D16" s="14">
        <f>D11+D13+D14+D15</f>
        <v>27537295</v>
      </c>
      <c r="E16" s="88" t="s">
        <v>11</v>
      </c>
      <c r="F16" s="14">
        <f>F11+F12+F15</f>
        <v>13877313</v>
      </c>
      <c r="G16" s="14">
        <f>G11+G12+G15</f>
        <v>13032718</v>
      </c>
      <c r="H16" s="14">
        <f>H11+H12+H15</f>
        <v>13857555</v>
      </c>
    </row>
    <row r="17" spans="1:8" s="92" customFormat="1" ht="16.5">
      <c r="A17" s="302" t="s">
        <v>133</v>
      </c>
      <c r="B17" s="302"/>
      <c r="C17" s="302"/>
      <c r="D17" s="302"/>
      <c r="E17" s="288" t="s">
        <v>112</v>
      </c>
      <c r="F17" s="289"/>
      <c r="G17" s="289"/>
      <c r="H17" s="290"/>
    </row>
    <row r="18" spans="1:8" s="11" customFormat="1" ht="31.5">
      <c r="A18" s="87" t="s">
        <v>296</v>
      </c>
      <c r="B18" s="5">
        <v>0</v>
      </c>
      <c r="C18" s="5">
        <v>21985132</v>
      </c>
      <c r="D18" s="5">
        <f>Összesen!AA19</f>
        <v>0</v>
      </c>
      <c r="E18" s="87" t="s">
        <v>110</v>
      </c>
      <c r="F18" s="5">
        <v>1165100</v>
      </c>
      <c r="G18" s="5">
        <v>251500</v>
      </c>
      <c r="H18" s="5">
        <f>Összesen!BH19</f>
        <v>4321320</v>
      </c>
    </row>
    <row r="19" spans="1:8" s="11" customFormat="1" ht="15.75">
      <c r="A19" s="87" t="s">
        <v>133</v>
      </c>
      <c r="B19" s="5">
        <v>0</v>
      </c>
      <c r="C19" s="5">
        <v>0</v>
      </c>
      <c r="D19" s="5">
        <f>Összesen!AA20</f>
        <v>0</v>
      </c>
      <c r="E19" s="87" t="s">
        <v>45</v>
      </c>
      <c r="F19" s="5">
        <v>358929</v>
      </c>
      <c r="G19" s="5">
        <v>25258458</v>
      </c>
      <c r="H19" s="5">
        <f>Összesen!BH20</f>
        <v>9358420</v>
      </c>
    </row>
    <row r="20" spans="1:8" s="11" customFormat="1" ht="15.75">
      <c r="A20" s="87" t="s">
        <v>368</v>
      </c>
      <c r="B20" s="5">
        <v>0</v>
      </c>
      <c r="C20" s="5">
        <v>0</v>
      </c>
      <c r="D20" s="5">
        <f>Összesen!AA21</f>
        <v>0</v>
      </c>
      <c r="E20" s="87" t="s">
        <v>205</v>
      </c>
      <c r="F20" s="5">
        <v>53655</v>
      </c>
      <c r="G20" s="5">
        <v>42632</v>
      </c>
      <c r="H20" s="5">
        <f>Összesen!BH21</f>
        <v>0</v>
      </c>
    </row>
    <row r="21" spans="1:8" s="11" customFormat="1" ht="15.75">
      <c r="A21" s="88" t="s">
        <v>85</v>
      </c>
      <c r="B21" s="13">
        <f>SUM(B18:B20)</f>
        <v>0</v>
      </c>
      <c r="C21" s="13">
        <f>SUM(C18:C20)</f>
        <v>21985132</v>
      </c>
      <c r="D21" s="13">
        <f>SUM(D18:D20)</f>
        <v>0</v>
      </c>
      <c r="E21" s="88" t="s">
        <v>86</v>
      </c>
      <c r="F21" s="13">
        <f>SUM(F18:F20)</f>
        <v>1577684</v>
      </c>
      <c r="G21" s="13">
        <f>SUM(G18:G20)</f>
        <v>25552590</v>
      </c>
      <c r="H21" s="13">
        <f>SUM(H18:H20)</f>
        <v>13679740</v>
      </c>
    </row>
    <row r="22" spans="1:8" s="11" customFormat="1" ht="15.75">
      <c r="A22" s="90" t="s">
        <v>139</v>
      </c>
      <c r="B22" s="91">
        <f>B21-F21</f>
        <v>-1577684</v>
      </c>
      <c r="C22" s="91">
        <f>C21-G21</f>
        <v>-3567458</v>
      </c>
      <c r="D22" s="91">
        <f>D21-H21</f>
        <v>-13679740</v>
      </c>
      <c r="E22" s="286" t="s">
        <v>132</v>
      </c>
      <c r="F22" s="285">
        <v>0</v>
      </c>
      <c r="G22" s="285">
        <v>0</v>
      </c>
      <c r="H22" s="285">
        <v>0</v>
      </c>
    </row>
    <row r="23" spans="1:8" s="11" customFormat="1" ht="15.75">
      <c r="A23" s="90" t="s">
        <v>130</v>
      </c>
      <c r="B23" s="5">
        <v>0</v>
      </c>
      <c r="C23" s="5">
        <v>0</v>
      </c>
      <c r="D23" s="5">
        <f>Összesen!AA24</f>
        <v>0</v>
      </c>
      <c r="E23" s="286"/>
      <c r="F23" s="285"/>
      <c r="G23" s="285"/>
      <c r="H23" s="285"/>
    </row>
    <row r="24" spans="1:8" s="11" customFormat="1" ht="15.75">
      <c r="A24" s="90" t="s">
        <v>131</v>
      </c>
      <c r="B24" s="5">
        <v>0</v>
      </c>
      <c r="C24" s="5">
        <v>0</v>
      </c>
      <c r="D24" s="5">
        <v>0</v>
      </c>
      <c r="E24" s="286"/>
      <c r="F24" s="285"/>
      <c r="G24" s="285"/>
      <c r="H24" s="285"/>
    </row>
    <row r="25" spans="1:8" s="11" customFormat="1" ht="31.5">
      <c r="A25" s="88" t="s">
        <v>12</v>
      </c>
      <c r="B25" s="14">
        <f>B21+B23+B24</f>
        <v>0</v>
      </c>
      <c r="C25" s="14">
        <f>C21+C23+C24</f>
        <v>21985132</v>
      </c>
      <c r="D25" s="14">
        <f>D21+D23+D24</f>
        <v>0</v>
      </c>
      <c r="E25" s="88" t="s">
        <v>13</v>
      </c>
      <c r="F25" s="14">
        <f>F21+F22</f>
        <v>1577684</v>
      </c>
      <c r="G25" s="14">
        <f>G21+G22</f>
        <v>25552590</v>
      </c>
      <c r="H25" s="14">
        <f>H21+H22</f>
        <v>13679740</v>
      </c>
    </row>
    <row r="26" spans="1:8" s="92" customFormat="1" ht="16.5">
      <c r="A26" s="301" t="s">
        <v>135</v>
      </c>
      <c r="B26" s="301"/>
      <c r="C26" s="301"/>
      <c r="D26" s="301"/>
      <c r="E26" s="288" t="s">
        <v>136</v>
      </c>
      <c r="F26" s="289"/>
      <c r="G26" s="289"/>
      <c r="H26" s="290"/>
    </row>
    <row r="27" spans="1:8" s="11" customFormat="1" ht="15.75">
      <c r="A27" s="87" t="s">
        <v>137</v>
      </c>
      <c r="B27" s="5">
        <f>B11+B21</f>
        <v>15289176</v>
      </c>
      <c r="C27" s="5">
        <f>C11+C21</f>
        <v>38703946</v>
      </c>
      <c r="D27" s="5">
        <f>D11+D21</f>
        <v>16023109</v>
      </c>
      <c r="E27" s="87" t="s">
        <v>138</v>
      </c>
      <c r="F27" s="5">
        <f aca="true" t="shared" si="0" ref="F27:H28">F11+F21</f>
        <v>15110037</v>
      </c>
      <c r="G27" s="5">
        <f t="shared" si="0"/>
        <v>38134680</v>
      </c>
      <c r="H27" s="5">
        <f t="shared" si="0"/>
        <v>27093526</v>
      </c>
    </row>
    <row r="28" spans="1:8" s="11" customFormat="1" ht="15.75">
      <c r="A28" s="90" t="s">
        <v>139</v>
      </c>
      <c r="B28" s="91">
        <f>B27-F27</f>
        <v>179139</v>
      </c>
      <c r="C28" s="91">
        <f>C27-G27</f>
        <v>569266</v>
      </c>
      <c r="D28" s="91">
        <f>D27-H27</f>
        <v>-11070417</v>
      </c>
      <c r="E28" s="286" t="s">
        <v>132</v>
      </c>
      <c r="F28" s="285">
        <f t="shared" si="0"/>
        <v>344960</v>
      </c>
      <c r="G28" s="285">
        <f t="shared" si="0"/>
        <v>450628</v>
      </c>
      <c r="H28" s="285">
        <f t="shared" si="0"/>
        <v>443769</v>
      </c>
    </row>
    <row r="29" spans="1:8" s="11" customFormat="1" ht="15.75">
      <c r="A29" s="90" t="s">
        <v>130</v>
      </c>
      <c r="B29" s="5">
        <f aca="true" t="shared" si="1" ref="B29:D30">B13+B23</f>
        <v>10666972</v>
      </c>
      <c r="C29" s="5">
        <f t="shared" si="1"/>
        <v>10951779</v>
      </c>
      <c r="D29" s="5">
        <f t="shared" si="1"/>
        <v>11514186</v>
      </c>
      <c r="E29" s="286"/>
      <c r="F29" s="285"/>
      <c r="G29" s="285"/>
      <c r="H29" s="285"/>
    </row>
    <row r="30" spans="1:8" s="11" customFormat="1" ht="15.75">
      <c r="A30" s="90" t="s">
        <v>131</v>
      </c>
      <c r="B30" s="5">
        <f t="shared" si="1"/>
        <v>450628</v>
      </c>
      <c r="C30" s="5">
        <f t="shared" si="1"/>
        <v>443769</v>
      </c>
      <c r="D30" s="5">
        <f t="shared" si="1"/>
        <v>0</v>
      </c>
      <c r="E30" s="286"/>
      <c r="F30" s="285"/>
      <c r="G30" s="285"/>
      <c r="H30" s="285"/>
    </row>
    <row r="31" spans="1:8" s="11" customFormat="1" ht="15.75" hidden="1">
      <c r="A31" s="60" t="s">
        <v>163</v>
      </c>
      <c r="B31" s="5">
        <f>B15</f>
        <v>0</v>
      </c>
      <c r="C31" s="5">
        <f>C15</f>
        <v>0</v>
      </c>
      <c r="D31" s="5">
        <f>D15</f>
        <v>0</v>
      </c>
      <c r="E31" s="60" t="s">
        <v>164</v>
      </c>
      <c r="F31" s="79">
        <f>F15</f>
        <v>0</v>
      </c>
      <c r="G31" s="79">
        <f>G15</f>
        <v>0</v>
      </c>
      <c r="H31" s="79">
        <f>H15</f>
        <v>0</v>
      </c>
    </row>
    <row r="32" spans="1:8" s="11" customFormat="1" ht="15.75">
      <c r="A32" s="86" t="s">
        <v>7</v>
      </c>
      <c r="B32" s="14">
        <f>B27+B29+B30+B31</f>
        <v>26406776</v>
      </c>
      <c r="C32" s="14">
        <f>C27+C29+C30+C31</f>
        <v>50099494</v>
      </c>
      <c r="D32" s="14">
        <f>D27+D29+D30+D31</f>
        <v>27537295</v>
      </c>
      <c r="E32" s="86" t="s">
        <v>8</v>
      </c>
      <c r="F32" s="14">
        <f>SUM(F27:F31)</f>
        <v>15454997</v>
      </c>
      <c r="G32" s="14">
        <f>SUM(G27:G31)</f>
        <v>38585308</v>
      </c>
      <c r="H32" s="14">
        <f>SUM(H27:H31)</f>
        <v>27537295</v>
      </c>
    </row>
  </sheetData>
  <sheetProtection/>
  <mergeCells count="24">
    <mergeCell ref="E5:H5"/>
    <mergeCell ref="E17:H17"/>
    <mergeCell ref="E26:H26"/>
    <mergeCell ref="A5:D5"/>
    <mergeCell ref="A1:H1"/>
    <mergeCell ref="A2:H2"/>
    <mergeCell ref="E12:E14"/>
    <mergeCell ref="F12:F14"/>
    <mergeCell ref="G12:G14"/>
    <mergeCell ref="A9:A10"/>
    <mergeCell ref="B9:B10"/>
    <mergeCell ref="C9:C10"/>
    <mergeCell ref="A17:D17"/>
    <mergeCell ref="E22:E24"/>
    <mergeCell ref="F22:F24"/>
    <mergeCell ref="G22:G24"/>
    <mergeCell ref="D9:D10"/>
    <mergeCell ref="H12:H14"/>
    <mergeCell ref="H22:H24"/>
    <mergeCell ref="H28:H30"/>
    <mergeCell ref="A26:D26"/>
    <mergeCell ref="E28:E30"/>
    <mergeCell ref="F28:F30"/>
    <mergeCell ref="G28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&amp;R1.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C5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C32" sqref="C32"/>
    </sheetView>
  </sheetViews>
  <sheetFormatPr defaultColWidth="9.140625" defaultRowHeight="15"/>
  <cols>
    <col min="1" max="1" width="5.7109375" style="70" customWidth="1"/>
    <col min="2" max="2" width="36.57421875" style="70" customWidth="1"/>
    <col min="3" max="6" width="11.28125" style="70" bestFit="1" customWidth="1"/>
    <col min="7" max="14" width="11.8515625" style="70" customWidth="1"/>
    <col min="15" max="15" width="13.00390625" style="70" customWidth="1"/>
    <col min="16" max="16" width="11.28125" style="70" hidden="1" customWidth="1"/>
    <col min="17" max="17" width="12.8515625" style="70" hidden="1" customWidth="1"/>
    <col min="18" max="16384" width="9.140625" style="70" customWidth="1"/>
  </cols>
  <sheetData>
    <row r="1" spans="1:15" s="16" customFormat="1" ht="15.75">
      <c r="A1" s="304" t="s">
        <v>602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7" t="s">
        <v>98</v>
      </c>
      <c r="D4" s="67" t="s">
        <v>99</v>
      </c>
      <c r="E4" s="67" t="s">
        <v>100</v>
      </c>
      <c r="F4" s="67" t="s">
        <v>101</v>
      </c>
      <c r="G4" s="67" t="s">
        <v>102</v>
      </c>
      <c r="H4" s="67" t="s">
        <v>103</v>
      </c>
      <c r="I4" s="67" t="s">
        <v>104</v>
      </c>
      <c r="J4" s="67" t="s">
        <v>105</v>
      </c>
      <c r="K4" s="67" t="s">
        <v>106</v>
      </c>
      <c r="L4" s="67" t="s">
        <v>107</v>
      </c>
      <c r="M4" s="67" t="s">
        <v>108</v>
      </c>
      <c r="N4" s="67" t="s">
        <v>109</v>
      </c>
      <c r="O4" s="67" t="s">
        <v>5</v>
      </c>
    </row>
    <row r="5" spans="1:17" s="10" customFormat="1" ht="25.5">
      <c r="A5" s="1">
        <v>2</v>
      </c>
      <c r="B5" s="115" t="s">
        <v>287</v>
      </c>
      <c r="C5" s="5">
        <v>635248</v>
      </c>
      <c r="D5" s="5">
        <v>950816</v>
      </c>
      <c r="E5" s="5">
        <v>950816</v>
      </c>
      <c r="F5" s="5">
        <v>986738</v>
      </c>
      <c r="G5" s="5">
        <v>950816</v>
      </c>
      <c r="H5" s="5">
        <v>950816</v>
      </c>
      <c r="I5" s="5">
        <v>950816</v>
      </c>
      <c r="J5" s="5">
        <v>950816</v>
      </c>
      <c r="K5" s="5">
        <v>950816</v>
      </c>
      <c r="L5" s="5">
        <v>950816</v>
      </c>
      <c r="M5" s="5">
        <v>950816</v>
      </c>
      <c r="N5" s="5">
        <v>950816</v>
      </c>
      <c r="O5" s="14">
        <f>SUM(C5:N5)</f>
        <v>11130146</v>
      </c>
      <c r="P5" s="12">
        <f>Összesen!AA8</f>
        <v>11130146</v>
      </c>
      <c r="Q5" s="12">
        <f aca="true" t="shared" si="0" ref="Q5:Q28">P5-O5</f>
        <v>0</v>
      </c>
    </row>
    <row r="6" spans="1:17" s="10" customFormat="1" ht="25.5">
      <c r="A6" s="1">
        <v>3</v>
      </c>
      <c r="B6" s="115" t="s">
        <v>296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">
        <f>Összesen!AA19</f>
        <v>0</v>
      </c>
      <c r="Q6" s="12">
        <f t="shared" si="0"/>
        <v>0</v>
      </c>
    </row>
    <row r="7" spans="1:17" s="10" customFormat="1" ht="15.75">
      <c r="A7" s="1">
        <v>4</v>
      </c>
      <c r="B7" s="115" t="s">
        <v>309</v>
      </c>
      <c r="C7" s="5">
        <v>0</v>
      </c>
      <c r="D7" s="5">
        <v>0</v>
      </c>
      <c r="E7" s="5">
        <v>690000</v>
      </c>
      <c r="F7" s="5">
        <v>50000</v>
      </c>
      <c r="G7" s="5">
        <v>1200000</v>
      </c>
      <c r="H7" s="5">
        <v>98000</v>
      </c>
      <c r="I7" s="5">
        <v>110000</v>
      </c>
      <c r="J7" s="5">
        <v>900000</v>
      </c>
      <c r="K7" s="5">
        <v>690000</v>
      </c>
      <c r="L7" s="5">
        <v>0</v>
      </c>
      <c r="M7" s="5">
        <v>142000</v>
      </c>
      <c r="N7" s="5">
        <v>300000</v>
      </c>
      <c r="O7" s="14">
        <f aca="true" t="shared" si="1" ref="O7:O15">SUM(C7:N7)</f>
        <v>4180000</v>
      </c>
      <c r="P7" s="12">
        <f>Összesen!AA9</f>
        <v>4180000</v>
      </c>
      <c r="Q7" s="12">
        <f t="shared" si="0"/>
        <v>0</v>
      </c>
    </row>
    <row r="8" spans="1:17" s="10" customFormat="1" ht="15.75">
      <c r="A8" s="1">
        <v>5</v>
      </c>
      <c r="B8" s="115" t="s">
        <v>44</v>
      </c>
      <c r="C8" s="5">
        <v>29144</v>
      </c>
      <c r="D8" s="5">
        <v>79144</v>
      </c>
      <c r="E8" s="5">
        <v>29144</v>
      </c>
      <c r="F8" s="5">
        <v>29144</v>
      </c>
      <c r="G8" s="5">
        <v>59144</v>
      </c>
      <c r="H8" s="5">
        <v>134144</v>
      </c>
      <c r="I8" s="5">
        <v>59144</v>
      </c>
      <c r="J8" s="5">
        <v>29144</v>
      </c>
      <c r="K8" s="5">
        <v>134144</v>
      </c>
      <c r="L8" s="5">
        <v>29144</v>
      </c>
      <c r="M8" s="5">
        <v>72379</v>
      </c>
      <c r="N8" s="5">
        <v>29144</v>
      </c>
      <c r="O8" s="14">
        <f t="shared" si="1"/>
        <v>712963</v>
      </c>
      <c r="P8" s="12">
        <f>Összesen!AA10</f>
        <v>712963</v>
      </c>
      <c r="Q8" s="12">
        <f t="shared" si="0"/>
        <v>0</v>
      </c>
    </row>
    <row r="9" spans="1:17" s="10" customFormat="1" ht="15.75">
      <c r="A9" s="1">
        <v>6</v>
      </c>
      <c r="B9" s="115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Összesen!AA11</f>
        <v>0</v>
      </c>
      <c r="Q9" s="12">
        <f t="shared" si="0"/>
        <v>0</v>
      </c>
    </row>
    <row r="10" spans="1:17" s="10" customFormat="1" ht="15.75">
      <c r="A10" s="1">
        <v>7</v>
      </c>
      <c r="B10" s="115" t="s">
        <v>367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Összesen!AA12</f>
        <v>0</v>
      </c>
      <c r="Q10" s="12">
        <f t="shared" si="0"/>
        <v>0</v>
      </c>
    </row>
    <row r="11" spans="1:17" s="10" customFormat="1" ht="15.75">
      <c r="A11" s="1">
        <v>8</v>
      </c>
      <c r="B11" s="115" t="s">
        <v>368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Összesen!AA21</f>
        <v>0</v>
      </c>
      <c r="Q11" s="12">
        <f t="shared" si="0"/>
        <v>0</v>
      </c>
    </row>
    <row r="12" spans="1:17" s="10" customFormat="1" ht="15.75">
      <c r="A12" s="1">
        <v>9</v>
      </c>
      <c r="B12" s="115" t="s">
        <v>377</v>
      </c>
      <c r="C12" s="5">
        <v>11514186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11514186</v>
      </c>
      <c r="P12" s="12">
        <f>Összesen!AA15</f>
        <v>11514186</v>
      </c>
      <c r="Q12" s="12">
        <f t="shared" si="0"/>
        <v>0</v>
      </c>
    </row>
    <row r="13" spans="1:17" s="10" customFormat="1" ht="15.75">
      <c r="A13" s="1">
        <v>10</v>
      </c>
      <c r="B13" s="115" t="s">
        <v>378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Összesen!AA24</f>
        <v>0</v>
      </c>
      <c r="Q13" s="12">
        <f t="shared" si="0"/>
        <v>0</v>
      </c>
    </row>
    <row r="14" spans="1:17" s="10" customFormat="1" ht="15.75">
      <c r="A14" s="1">
        <v>11</v>
      </c>
      <c r="B14" s="115" t="s">
        <v>375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Összesen!AA16</f>
        <v>0</v>
      </c>
      <c r="Q14" s="12">
        <f t="shared" si="0"/>
        <v>0</v>
      </c>
    </row>
    <row r="15" spans="1:17" s="10" customFormat="1" ht="15.75">
      <c r="A15" s="1">
        <v>12</v>
      </c>
      <c r="B15" s="115" t="s">
        <v>376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Összesen!AA25</f>
        <v>0</v>
      </c>
      <c r="Q15" s="12">
        <f t="shared" si="0"/>
        <v>0</v>
      </c>
    </row>
    <row r="16" spans="1:17" s="10" customFormat="1" ht="15.75">
      <c r="A16" s="1">
        <v>13</v>
      </c>
      <c r="B16" s="69" t="s">
        <v>7</v>
      </c>
      <c r="C16" s="14">
        <f aca="true" t="shared" si="2" ref="C16:O16">SUM(C5:C15)</f>
        <v>12178578</v>
      </c>
      <c r="D16" s="14">
        <f t="shared" si="2"/>
        <v>1029960</v>
      </c>
      <c r="E16" s="14">
        <f t="shared" si="2"/>
        <v>1669960</v>
      </c>
      <c r="F16" s="14">
        <f t="shared" si="2"/>
        <v>1065882</v>
      </c>
      <c r="G16" s="14">
        <f t="shared" si="2"/>
        <v>2209960</v>
      </c>
      <c r="H16" s="14">
        <f t="shared" si="2"/>
        <v>1182960</v>
      </c>
      <c r="I16" s="14">
        <f t="shared" si="2"/>
        <v>1119960</v>
      </c>
      <c r="J16" s="14">
        <f t="shared" si="2"/>
        <v>1879960</v>
      </c>
      <c r="K16" s="14">
        <f t="shared" si="2"/>
        <v>1774960</v>
      </c>
      <c r="L16" s="14">
        <f t="shared" si="2"/>
        <v>979960</v>
      </c>
      <c r="M16" s="14">
        <f t="shared" si="2"/>
        <v>1165195</v>
      </c>
      <c r="N16" s="14">
        <f t="shared" si="2"/>
        <v>1279960</v>
      </c>
      <c r="O16" s="14">
        <f t="shared" si="2"/>
        <v>27537295</v>
      </c>
      <c r="P16" s="12">
        <f>Összesen!AA32</f>
        <v>27537295</v>
      </c>
      <c r="Q16" s="12">
        <f t="shared" si="0"/>
        <v>0</v>
      </c>
    </row>
    <row r="17" spans="1:17" s="10" customFormat="1" ht="15.75">
      <c r="A17" s="1">
        <v>14</v>
      </c>
      <c r="B17" s="68" t="s">
        <v>39</v>
      </c>
      <c r="C17" s="5">
        <v>417500</v>
      </c>
      <c r="D17" s="5">
        <v>417500</v>
      </c>
      <c r="E17" s="5">
        <v>417500</v>
      </c>
      <c r="F17" s="5">
        <v>417500</v>
      </c>
      <c r="G17" s="5">
        <v>517500</v>
      </c>
      <c r="H17" s="5">
        <v>467500</v>
      </c>
      <c r="I17" s="5">
        <v>617500</v>
      </c>
      <c r="J17" s="5">
        <v>567500</v>
      </c>
      <c r="K17" s="5">
        <v>517500</v>
      </c>
      <c r="L17" s="5">
        <v>467500</v>
      </c>
      <c r="M17" s="5">
        <v>417500</v>
      </c>
      <c r="N17" s="5">
        <v>617500</v>
      </c>
      <c r="O17" s="14">
        <f aca="true" t="shared" si="3" ref="O17:O26">SUM(C17:N17)</f>
        <v>5860000</v>
      </c>
      <c r="P17" s="12">
        <f>Összesen!BH8</f>
        <v>5860000</v>
      </c>
      <c r="Q17" s="12">
        <f t="shared" si="0"/>
        <v>0</v>
      </c>
    </row>
    <row r="18" spans="1:17" s="10" customFormat="1" ht="25.5">
      <c r="A18" s="1">
        <v>15</v>
      </c>
      <c r="B18" s="68" t="s">
        <v>80</v>
      </c>
      <c r="C18" s="5">
        <v>87500</v>
      </c>
      <c r="D18" s="5">
        <v>87500</v>
      </c>
      <c r="E18" s="5">
        <v>87500</v>
      </c>
      <c r="F18" s="5">
        <v>97500</v>
      </c>
      <c r="G18" s="5">
        <v>97500</v>
      </c>
      <c r="H18" s="5">
        <v>87500</v>
      </c>
      <c r="I18" s="5">
        <v>97500</v>
      </c>
      <c r="J18" s="5">
        <v>132500</v>
      </c>
      <c r="K18" s="5">
        <v>107500</v>
      </c>
      <c r="L18" s="5">
        <v>107500</v>
      </c>
      <c r="M18" s="5">
        <v>87500</v>
      </c>
      <c r="N18" s="5">
        <v>87500</v>
      </c>
      <c r="O18" s="14">
        <f t="shared" si="3"/>
        <v>1165000</v>
      </c>
      <c r="P18" s="12">
        <f>Összesen!BH9</f>
        <v>1165000</v>
      </c>
      <c r="Q18" s="12">
        <f t="shared" si="0"/>
        <v>0</v>
      </c>
    </row>
    <row r="19" spans="1:17" s="10" customFormat="1" ht="15.75">
      <c r="A19" s="1">
        <v>16</v>
      </c>
      <c r="B19" s="68" t="s">
        <v>81</v>
      </c>
      <c r="C19" s="5">
        <v>359800</v>
      </c>
      <c r="D19" s="5">
        <v>378900</v>
      </c>
      <c r="E19" s="5">
        <v>378100</v>
      </c>
      <c r="F19" s="5">
        <v>398500</v>
      </c>
      <c r="G19" s="5">
        <v>384000</v>
      </c>
      <c r="H19" s="5">
        <v>415900</v>
      </c>
      <c r="I19" s="5">
        <v>459000</v>
      </c>
      <c r="J19" s="5">
        <v>389500</v>
      </c>
      <c r="K19" s="5">
        <v>348900</v>
      </c>
      <c r="L19" s="5">
        <v>390000</v>
      </c>
      <c r="M19" s="5">
        <v>375800</v>
      </c>
      <c r="N19" s="5">
        <v>401405</v>
      </c>
      <c r="O19" s="14">
        <f t="shared" si="3"/>
        <v>4679805</v>
      </c>
      <c r="P19" s="12">
        <f>Összesen!BH10</f>
        <v>4679805</v>
      </c>
      <c r="Q19" s="12">
        <f t="shared" si="0"/>
        <v>0</v>
      </c>
    </row>
    <row r="20" spans="1:17" s="10" customFormat="1" ht="15.75">
      <c r="A20" s="1">
        <v>17</v>
      </c>
      <c r="B20" s="68" t="s">
        <v>82</v>
      </c>
      <c r="C20" s="5">
        <v>0</v>
      </c>
      <c r="D20" s="5">
        <v>0</v>
      </c>
      <c r="E20" s="5">
        <v>0</v>
      </c>
      <c r="F20" s="5">
        <v>0</v>
      </c>
      <c r="G20" s="5">
        <v>200000</v>
      </c>
      <c r="H20" s="5">
        <v>20000</v>
      </c>
      <c r="I20" s="5">
        <v>160000</v>
      </c>
      <c r="J20" s="5">
        <v>155304</v>
      </c>
      <c r="K20" s="5">
        <v>50000</v>
      </c>
      <c r="L20" s="5">
        <v>100000</v>
      </c>
      <c r="M20" s="5">
        <v>20000</v>
      </c>
      <c r="N20" s="5">
        <v>500000</v>
      </c>
      <c r="O20" s="14">
        <f t="shared" si="3"/>
        <v>1205304</v>
      </c>
      <c r="P20" s="12">
        <f>Összesen!BH11</f>
        <v>1205304</v>
      </c>
      <c r="Q20" s="12">
        <f t="shared" si="0"/>
        <v>0</v>
      </c>
    </row>
    <row r="21" spans="1:17" s="10" customFormat="1" ht="15.75">
      <c r="A21" s="1">
        <v>18</v>
      </c>
      <c r="B21" s="68" t="s">
        <v>83</v>
      </c>
      <c r="C21" s="5">
        <v>6300</v>
      </c>
      <c r="D21" s="5">
        <v>6300</v>
      </c>
      <c r="E21" s="5">
        <v>73549</v>
      </c>
      <c r="F21" s="5">
        <v>22386</v>
      </c>
      <c r="G21" s="5">
        <v>31300</v>
      </c>
      <c r="H21" s="5">
        <v>120047</v>
      </c>
      <c r="I21" s="5">
        <v>6300</v>
      </c>
      <c r="J21" s="5">
        <v>73548</v>
      </c>
      <c r="K21" s="5">
        <v>31300</v>
      </c>
      <c r="L21" s="5">
        <v>6300</v>
      </c>
      <c r="M21" s="5">
        <v>120047</v>
      </c>
      <c r="N21" s="5">
        <v>6300</v>
      </c>
      <c r="O21" s="14">
        <f t="shared" si="3"/>
        <v>503677</v>
      </c>
      <c r="P21" s="12">
        <f>Összesen!BH12</f>
        <v>503677</v>
      </c>
      <c r="Q21" s="12">
        <f t="shared" si="0"/>
        <v>0</v>
      </c>
    </row>
    <row r="22" spans="1:17" s="10" customFormat="1" ht="15.75">
      <c r="A22" s="1">
        <v>19</v>
      </c>
      <c r="B22" s="68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4321320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3"/>
        <v>4321320</v>
      </c>
      <c r="P22" s="12">
        <f>Összesen!BH19</f>
        <v>4321320</v>
      </c>
      <c r="Q22" s="12">
        <f t="shared" si="0"/>
        <v>0</v>
      </c>
    </row>
    <row r="23" spans="1:17" s="10" customFormat="1" ht="15.75">
      <c r="A23" s="1">
        <v>20</v>
      </c>
      <c r="B23" s="68" t="s">
        <v>45</v>
      </c>
      <c r="C23" s="5">
        <v>0</v>
      </c>
      <c r="D23" s="5">
        <v>0</v>
      </c>
      <c r="E23" s="5">
        <v>52800</v>
      </c>
      <c r="F23" s="5">
        <v>1359800</v>
      </c>
      <c r="G23" s="5">
        <v>1986250</v>
      </c>
      <c r="H23" s="5">
        <v>0</v>
      </c>
      <c r="I23" s="5">
        <v>3698000</v>
      </c>
      <c r="J23" s="5">
        <v>0</v>
      </c>
      <c r="K23" s="5">
        <v>1991570</v>
      </c>
      <c r="L23" s="5">
        <v>270000</v>
      </c>
      <c r="M23" s="5">
        <v>0</v>
      </c>
      <c r="N23" s="5">
        <v>0</v>
      </c>
      <c r="O23" s="14">
        <f t="shared" si="3"/>
        <v>9358420</v>
      </c>
      <c r="P23" s="12">
        <f>Összesen!BH20</f>
        <v>9358420</v>
      </c>
      <c r="Q23" s="12">
        <f t="shared" si="0"/>
        <v>0</v>
      </c>
    </row>
    <row r="24" spans="1:17" s="10" customFormat="1" ht="15.75">
      <c r="A24" s="1">
        <v>21</v>
      </c>
      <c r="B24" s="68" t="s">
        <v>205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2">
        <f>Összesen!BH21</f>
        <v>0</v>
      </c>
      <c r="Q24" s="12">
        <f t="shared" si="0"/>
        <v>0</v>
      </c>
    </row>
    <row r="25" spans="1:17" s="10" customFormat="1" ht="15.75">
      <c r="A25" s="1">
        <v>22</v>
      </c>
      <c r="B25" s="68" t="s">
        <v>92</v>
      </c>
      <c r="C25" s="5">
        <v>443769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443769</v>
      </c>
      <c r="P25" s="12">
        <f>Összesen!BH29</f>
        <v>443769</v>
      </c>
      <c r="Q25" s="12">
        <f t="shared" si="0"/>
        <v>0</v>
      </c>
    </row>
    <row r="26" spans="1:17" s="10" customFormat="1" ht="15.75">
      <c r="A26" s="1">
        <v>23</v>
      </c>
      <c r="B26" s="68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Összesen!BH23</f>
        <v>0</v>
      </c>
      <c r="Q26" s="12">
        <f t="shared" si="0"/>
        <v>0</v>
      </c>
    </row>
    <row r="27" spans="1:17" s="10" customFormat="1" ht="15.75">
      <c r="A27" s="1">
        <v>24</v>
      </c>
      <c r="B27" s="69" t="s">
        <v>8</v>
      </c>
      <c r="C27" s="14">
        <f>SUM(C17:C26)</f>
        <v>1314869</v>
      </c>
      <c r="D27" s="14">
        <f aca="true" t="shared" si="4" ref="D27:O27">SUM(D17:D26)</f>
        <v>890200</v>
      </c>
      <c r="E27" s="14">
        <f t="shared" si="4"/>
        <v>1009449</v>
      </c>
      <c r="F27" s="14">
        <f t="shared" si="4"/>
        <v>2295686</v>
      </c>
      <c r="G27" s="14">
        <f t="shared" si="4"/>
        <v>3216550</v>
      </c>
      <c r="H27" s="14">
        <f t="shared" si="4"/>
        <v>5432267</v>
      </c>
      <c r="I27" s="14">
        <f t="shared" si="4"/>
        <v>5038300</v>
      </c>
      <c r="J27" s="14">
        <f t="shared" si="4"/>
        <v>1318352</v>
      </c>
      <c r="K27" s="14">
        <f t="shared" si="4"/>
        <v>3046770</v>
      </c>
      <c r="L27" s="14">
        <f t="shared" si="4"/>
        <v>1341300</v>
      </c>
      <c r="M27" s="14">
        <f t="shared" si="4"/>
        <v>1020847</v>
      </c>
      <c r="N27" s="14">
        <f t="shared" si="4"/>
        <v>1612705</v>
      </c>
      <c r="O27" s="14">
        <f t="shared" si="4"/>
        <v>27537295</v>
      </c>
      <c r="P27" s="12">
        <f>Összesen!BH32</f>
        <v>27537295</v>
      </c>
      <c r="Q27" s="12">
        <f t="shared" si="0"/>
        <v>0</v>
      </c>
    </row>
    <row r="28" spans="1:17" ht="15.75">
      <c r="A28" s="1">
        <v>25</v>
      </c>
      <c r="B28" s="69" t="s">
        <v>114</v>
      </c>
      <c r="C28" s="14">
        <f>C16-C27</f>
        <v>10863709</v>
      </c>
      <c r="D28" s="14">
        <f>C28+D16-D27</f>
        <v>11003469</v>
      </c>
      <c r="E28" s="14">
        <f>D28+E16-E27</f>
        <v>11663980</v>
      </c>
      <c r="F28" s="14">
        <f aca="true" t="shared" si="5" ref="F28:O28">E28+F16-F27</f>
        <v>10434176</v>
      </c>
      <c r="G28" s="14">
        <f t="shared" si="5"/>
        <v>9427586</v>
      </c>
      <c r="H28" s="14">
        <f t="shared" si="5"/>
        <v>5178279</v>
      </c>
      <c r="I28" s="14">
        <f t="shared" si="5"/>
        <v>1259939</v>
      </c>
      <c r="J28" s="14">
        <f t="shared" si="5"/>
        <v>1821547</v>
      </c>
      <c r="K28" s="14">
        <f t="shared" si="5"/>
        <v>549737</v>
      </c>
      <c r="L28" s="14">
        <f t="shared" si="5"/>
        <v>188397</v>
      </c>
      <c r="M28" s="14">
        <f t="shared" si="5"/>
        <v>332745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1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&amp;R2.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.7109375" style="0" customWidth="1"/>
    <col min="2" max="2" width="57.7109375" style="0" customWidth="1"/>
    <col min="3" max="6" width="12.140625" style="0" customWidth="1"/>
  </cols>
  <sheetData>
    <row r="1" spans="1:6" s="2" customFormat="1" ht="15.75">
      <c r="A1" s="303" t="s">
        <v>504</v>
      </c>
      <c r="B1" s="303"/>
      <c r="C1" s="303"/>
      <c r="D1" s="303"/>
      <c r="E1" s="303"/>
      <c r="F1" s="303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99" t="s">
        <v>9</v>
      </c>
      <c r="C4" s="6" t="s">
        <v>475</v>
      </c>
      <c r="D4" s="6" t="s">
        <v>516</v>
      </c>
      <c r="E4" s="6" t="s">
        <v>531</v>
      </c>
      <c r="F4" s="6" t="s">
        <v>595</v>
      </c>
    </row>
    <row r="5" spans="1:6" s="10" customFormat="1" ht="15.75">
      <c r="A5" s="1">
        <v>2</v>
      </c>
      <c r="B5" s="300"/>
      <c r="C5" s="6" t="s">
        <v>593</v>
      </c>
      <c r="D5" s="6" t="s">
        <v>593</v>
      </c>
      <c r="E5" s="6" t="s">
        <v>593</v>
      </c>
      <c r="F5" s="6" t="s">
        <v>593</v>
      </c>
    </row>
    <row r="6" spans="1:7" s="10" customFormat="1" ht="15.75">
      <c r="A6" s="1">
        <v>3</v>
      </c>
      <c r="B6" s="9" t="s">
        <v>75</v>
      </c>
      <c r="C6" s="59">
        <f>C7+C18</f>
        <v>0</v>
      </c>
      <c r="D6" s="59">
        <f>D7+D18</f>
        <v>0</v>
      </c>
      <c r="E6" s="59">
        <f>E7+E18</f>
        <v>0</v>
      </c>
      <c r="F6" s="59">
        <f>F7+F18</f>
        <v>0</v>
      </c>
      <c r="G6" s="12"/>
    </row>
    <row r="7" spans="1:7" s="10" customFormat="1" ht="15.7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8.28125" style="52" customWidth="1"/>
    <col min="2" max="2" width="16.140625" style="52" customWidth="1"/>
    <col min="3" max="138" width="9.140625" style="51" customWidth="1"/>
    <col min="139" max="16384" width="9.140625" style="52" customWidth="1"/>
  </cols>
  <sheetData>
    <row r="1" spans="1:138" s="48" customFormat="1" ht="33" customHeight="1">
      <c r="A1" s="305" t="s">
        <v>601</v>
      </c>
      <c r="B1" s="30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</row>
    <row r="2" spans="2:138" s="49" customFormat="1" ht="21.75" customHeight="1">
      <c r="B2" s="5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</row>
    <row r="3" spans="1:138" s="54" customFormat="1" ht="30" customHeight="1">
      <c r="A3" s="72" t="s">
        <v>56</v>
      </c>
      <c r="B3" s="53" t="s">
        <v>57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</row>
    <row r="4" spans="1:138" s="54" customFormat="1" ht="31.5">
      <c r="A4" s="73" t="s">
        <v>58</v>
      </c>
      <c r="B4" s="55">
        <f>SUM(B5:B6)</f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</row>
    <row r="5" spans="1:138" s="54" customFormat="1" ht="18">
      <c r="A5" s="74" t="s">
        <v>59</v>
      </c>
      <c r="B5" s="55">
        <v>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</row>
    <row r="6" spans="1:138" s="54" customFormat="1" ht="18">
      <c r="A6" s="74" t="s">
        <v>60</v>
      </c>
      <c r="B6" s="55">
        <v>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</row>
    <row r="7" spans="1:2" ht="31.5">
      <c r="A7" s="73" t="s">
        <v>61</v>
      </c>
      <c r="B7" s="55">
        <v>0</v>
      </c>
    </row>
    <row r="8" spans="1:2" ht="31.5">
      <c r="A8" s="75" t="s">
        <v>62</v>
      </c>
      <c r="B8" s="56">
        <f>SUM(B9:B10)</f>
        <v>0</v>
      </c>
    </row>
    <row r="9" spans="1:138" s="54" customFormat="1" ht="30">
      <c r="A9" s="76" t="s">
        <v>63</v>
      </c>
      <c r="B9" s="57"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</row>
    <row r="10" spans="1:138" s="54" customFormat="1" ht="30">
      <c r="A10" s="76" t="s">
        <v>64</v>
      </c>
      <c r="B10" s="57">
        <v>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</row>
    <row r="11" spans="1:138" s="54" customFormat="1" ht="31.5">
      <c r="A11" s="75" t="s">
        <v>65</v>
      </c>
      <c r="B11" s="56">
        <v>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</row>
    <row r="12" spans="1:138" s="54" customFormat="1" ht="31.5">
      <c r="A12" s="75" t="s">
        <v>66</v>
      </c>
      <c r="B12" s="56">
        <f>SUM(B13,B16,B19,B25,B22)</f>
        <v>1270424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</row>
    <row r="13" spans="1:2" ht="18">
      <c r="A13" s="76" t="s">
        <v>67</v>
      </c>
      <c r="B13" s="57">
        <v>0</v>
      </c>
    </row>
    <row r="14" spans="1:138" s="54" customFormat="1" ht="18">
      <c r="A14" s="77" t="s">
        <v>68</v>
      </c>
      <c r="B14" s="58"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</row>
    <row r="15" spans="1:138" s="54" customFormat="1" ht="25.5">
      <c r="A15" s="77" t="s">
        <v>69</v>
      </c>
      <c r="B15" s="58">
        <v>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</row>
    <row r="16" spans="1:138" s="54" customFormat="1" ht="30">
      <c r="A16" s="76" t="s">
        <v>70</v>
      </c>
      <c r="B16" s="57">
        <f>SUM(B17:B18)</f>
        <v>1250000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</row>
    <row r="17" spans="1:138" s="54" customFormat="1" ht="18">
      <c r="A17" s="77" t="s">
        <v>68</v>
      </c>
      <c r="B17" s="58">
        <v>1250000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</row>
    <row r="18" spans="1:138" s="54" customFormat="1" ht="25.5">
      <c r="A18" s="77" t="s">
        <v>69</v>
      </c>
      <c r="B18" s="58"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</row>
    <row r="19" spans="1:138" s="54" customFormat="1" ht="18">
      <c r="A19" s="76" t="s">
        <v>113</v>
      </c>
      <c r="B19" s="57">
        <f>SUM(B20:B21)</f>
        <v>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</row>
    <row r="20" spans="1:2" ht="18">
      <c r="A20" s="77" t="s">
        <v>68</v>
      </c>
      <c r="B20" s="58">
        <v>0</v>
      </c>
    </row>
    <row r="21" spans="1:138" s="54" customFormat="1" ht="25.5">
      <c r="A21" s="77" t="s">
        <v>69</v>
      </c>
      <c r="B21" s="58">
        <v>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</row>
    <row r="22" spans="1:138" s="54" customFormat="1" ht="18">
      <c r="A22" s="76" t="s">
        <v>71</v>
      </c>
      <c r="B22" s="57">
        <f>SUM(B23:B24)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</row>
    <row r="23" spans="1:2" ht="18">
      <c r="A23" s="77" t="s">
        <v>68</v>
      </c>
      <c r="B23" s="58">
        <v>0</v>
      </c>
    </row>
    <row r="24" spans="1:2" ht="25.5">
      <c r="A24" s="77" t="s">
        <v>69</v>
      </c>
      <c r="B24" s="58">
        <v>0</v>
      </c>
    </row>
    <row r="25" spans="1:2" ht="18">
      <c r="A25" s="76" t="s">
        <v>72</v>
      </c>
      <c r="B25" s="57">
        <f>SUM(B26:B27)</f>
        <v>20424</v>
      </c>
    </row>
    <row r="26" spans="1:2" ht="18">
      <c r="A26" s="77" t="s">
        <v>68</v>
      </c>
      <c r="B26" s="58">
        <v>20424</v>
      </c>
    </row>
    <row r="27" spans="1:2" ht="25.5">
      <c r="A27" s="77" t="s">
        <v>69</v>
      </c>
      <c r="B27" s="58">
        <v>0</v>
      </c>
    </row>
    <row r="28" spans="1:2" ht="31.5">
      <c r="A28" s="75" t="s">
        <v>73</v>
      </c>
      <c r="B28" s="56">
        <v>0</v>
      </c>
    </row>
    <row r="29" spans="1:2" ht="18">
      <c r="A29" s="78" t="s">
        <v>74</v>
      </c>
      <c r="B29" s="56">
        <f>SUM(B8,B11,B12,B28,B4,B7)</f>
        <v>1270424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97" t="s">
        <v>503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s="16" customFormat="1" ht="15.75">
      <c r="A2" s="298" t="s">
        <v>380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s="16" customFormat="1" ht="15.75">
      <c r="A3" s="298" t="s">
        <v>379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15.75">
      <c r="A4" s="298" t="s">
        <v>519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95" t="s">
        <v>9</v>
      </c>
      <c r="C7" s="307" t="s">
        <v>516</v>
      </c>
      <c r="D7" s="307"/>
      <c r="E7" s="307"/>
      <c r="F7" s="308"/>
      <c r="G7" s="309" t="s">
        <v>531</v>
      </c>
      <c r="H7" s="307"/>
      <c r="I7" s="307"/>
      <c r="J7" s="308"/>
      <c r="K7" s="307" t="s">
        <v>595</v>
      </c>
      <c r="L7" s="308"/>
    </row>
    <row r="8" spans="1:12" s="3" customFormat="1" ht="31.5">
      <c r="A8" s="1"/>
      <c r="B8" s="306"/>
      <c r="C8" s="4" t="s">
        <v>532</v>
      </c>
      <c r="D8" s="4" t="s">
        <v>533</v>
      </c>
      <c r="E8" s="4" t="s">
        <v>599</v>
      </c>
      <c r="F8" s="4" t="s">
        <v>600</v>
      </c>
      <c r="G8" s="4" t="s">
        <v>532</v>
      </c>
      <c r="H8" s="4" t="s">
        <v>533</v>
      </c>
      <c r="I8" s="4" t="s">
        <v>599</v>
      </c>
      <c r="J8" s="4" t="s">
        <v>600</v>
      </c>
      <c r="K8" s="4" t="s">
        <v>599</v>
      </c>
      <c r="L8" s="4" t="s">
        <v>600</v>
      </c>
    </row>
    <row r="9" spans="1:12" s="3" customFormat="1" ht="15.75">
      <c r="A9" s="1">
        <v>2</v>
      </c>
      <c r="B9" s="296"/>
      <c r="C9" s="6" t="s">
        <v>381</v>
      </c>
      <c r="D9" s="6" t="s">
        <v>381</v>
      </c>
      <c r="E9" s="6" t="s">
        <v>4</v>
      </c>
      <c r="F9" s="6" t="s">
        <v>4</v>
      </c>
      <c r="G9" s="6" t="s">
        <v>381</v>
      </c>
      <c r="H9" s="6" t="s">
        <v>381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3" t="s">
        <v>387</v>
      </c>
      <c r="C10" s="15">
        <v>3500000</v>
      </c>
      <c r="D10" s="15">
        <v>3500000</v>
      </c>
      <c r="E10" s="15">
        <v>3500000</v>
      </c>
      <c r="F10" s="15">
        <v>3500000</v>
      </c>
      <c r="G10" s="15">
        <v>3500000</v>
      </c>
      <c r="H10" s="15">
        <v>3500000</v>
      </c>
      <c r="I10" s="15">
        <v>3500000</v>
      </c>
      <c r="J10" s="15">
        <v>3500000</v>
      </c>
      <c r="K10" s="15">
        <v>3500000</v>
      </c>
      <c r="L10" s="15">
        <v>3500000</v>
      </c>
    </row>
    <row r="11" spans="1:12" ht="30">
      <c r="A11" s="1">
        <v>4</v>
      </c>
      <c r="B11" s="43" t="s">
        <v>388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3" t="s">
        <v>29</v>
      </c>
      <c r="C12" s="15">
        <v>10000</v>
      </c>
      <c r="D12" s="15">
        <v>10000</v>
      </c>
      <c r="E12" s="15">
        <v>10000</v>
      </c>
      <c r="F12" s="15">
        <v>10000</v>
      </c>
      <c r="G12" s="15">
        <v>10000</v>
      </c>
      <c r="H12" s="15">
        <v>10000</v>
      </c>
      <c r="I12" s="15">
        <v>10000</v>
      </c>
      <c r="J12" s="15">
        <v>10000</v>
      </c>
      <c r="K12" s="15">
        <v>10000</v>
      </c>
      <c r="L12" s="15">
        <v>10000</v>
      </c>
    </row>
    <row r="13" spans="1:12" ht="45">
      <c r="A13" s="1">
        <v>6</v>
      </c>
      <c r="B13" s="43" t="s">
        <v>30</v>
      </c>
      <c r="C13" s="15">
        <v>800000</v>
      </c>
      <c r="D13" s="15">
        <v>800000</v>
      </c>
      <c r="E13" s="15">
        <v>800000</v>
      </c>
      <c r="F13" s="15">
        <v>800000</v>
      </c>
      <c r="G13" s="15">
        <v>800000</v>
      </c>
      <c r="H13" s="15">
        <v>800000</v>
      </c>
      <c r="I13" s="15">
        <v>800000</v>
      </c>
      <c r="J13" s="15">
        <v>800000</v>
      </c>
      <c r="K13" s="15">
        <v>800000</v>
      </c>
      <c r="L13" s="15">
        <v>800000</v>
      </c>
    </row>
    <row r="14" spans="1:12" ht="15.75">
      <c r="A14" s="1">
        <v>7</v>
      </c>
      <c r="B14" s="43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3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3" t="s">
        <v>389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5" t="s">
        <v>51</v>
      </c>
      <c r="C17" s="18">
        <f>SUM(C10:C16)</f>
        <v>4310000</v>
      </c>
      <c r="D17" s="18">
        <f>SUM(D10:D16)</f>
        <v>4310000</v>
      </c>
      <c r="E17" s="18">
        <f aca="true" t="shared" si="0" ref="E17:L17">SUM(E10:E16)</f>
        <v>4310000</v>
      </c>
      <c r="F17" s="18">
        <f t="shared" si="0"/>
        <v>4310000</v>
      </c>
      <c r="G17" s="18">
        <f t="shared" si="0"/>
        <v>4310000</v>
      </c>
      <c r="H17" s="18">
        <f>SUM(H10:H16)</f>
        <v>4310000</v>
      </c>
      <c r="I17" s="18">
        <f t="shared" si="0"/>
        <v>4310000</v>
      </c>
      <c r="J17" s="18">
        <f t="shared" si="0"/>
        <v>4310000</v>
      </c>
      <c r="K17" s="18">
        <f t="shared" si="0"/>
        <v>4310000</v>
      </c>
      <c r="L17" s="18">
        <f t="shared" si="0"/>
        <v>4310000</v>
      </c>
    </row>
    <row r="18" spans="1:12" ht="15.75">
      <c r="A18" s="1">
        <v>11</v>
      </c>
      <c r="B18" s="45" t="s">
        <v>52</v>
      </c>
      <c r="C18" s="18">
        <f>ROUNDDOWN(C17*0.5,0)</f>
        <v>2155000</v>
      </c>
      <c r="D18" s="18">
        <f>ROUNDDOWN(D17*0.5,0)</f>
        <v>2155000</v>
      </c>
      <c r="E18" s="18">
        <f aca="true" t="shared" si="1" ref="E18:L18">ROUNDDOWN(E17*0.5,0)</f>
        <v>2155000</v>
      </c>
      <c r="F18" s="18">
        <f t="shared" si="1"/>
        <v>2155000</v>
      </c>
      <c r="G18" s="18">
        <f t="shared" si="1"/>
        <v>2155000</v>
      </c>
      <c r="H18" s="18">
        <f>ROUNDDOWN(H17*0.5,0)</f>
        <v>2155000</v>
      </c>
      <c r="I18" s="18">
        <f t="shared" si="1"/>
        <v>2155000</v>
      </c>
      <c r="J18" s="18">
        <f t="shared" si="1"/>
        <v>2155000</v>
      </c>
      <c r="K18" s="18">
        <f t="shared" si="1"/>
        <v>2155000</v>
      </c>
      <c r="L18" s="18">
        <f t="shared" si="1"/>
        <v>2155000</v>
      </c>
    </row>
    <row r="19" spans="1:12" ht="30">
      <c r="A19" s="1">
        <v>12</v>
      </c>
      <c r="B19" s="43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3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3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3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3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3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3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5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5" t="s">
        <v>54</v>
      </c>
      <c r="C27" s="18">
        <f aca="true" t="shared" si="3" ref="C27:L27">C18-C26</f>
        <v>2155000</v>
      </c>
      <c r="D27" s="18">
        <f t="shared" si="3"/>
        <v>2155000</v>
      </c>
      <c r="E27" s="18">
        <f t="shared" si="3"/>
        <v>2155000</v>
      </c>
      <c r="F27" s="18">
        <f t="shared" si="3"/>
        <v>2155000</v>
      </c>
      <c r="G27" s="18">
        <f t="shared" si="3"/>
        <v>2155000</v>
      </c>
      <c r="H27" s="18">
        <f t="shared" si="3"/>
        <v>2155000</v>
      </c>
      <c r="I27" s="18">
        <f t="shared" si="3"/>
        <v>2155000</v>
      </c>
      <c r="J27" s="18">
        <f t="shared" si="3"/>
        <v>2155000</v>
      </c>
      <c r="K27" s="18">
        <f t="shared" si="3"/>
        <v>2155000</v>
      </c>
      <c r="L27" s="18">
        <f t="shared" si="3"/>
        <v>2155000</v>
      </c>
    </row>
    <row r="28" spans="1:12" s="22" customFormat="1" ht="42.75">
      <c r="A28" s="1">
        <v>21</v>
      </c>
      <c r="B28" s="46" t="s">
        <v>384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3" t="s">
        <v>510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45">
      <c r="A30" s="1">
        <v>23</v>
      </c>
      <c r="B30" s="43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30">
      <c r="A31" s="1">
        <v>24</v>
      </c>
      <c r="B31" s="43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5.75">
      <c r="A32" s="1">
        <v>25</v>
      </c>
      <c r="B32" s="43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45">
      <c r="A33" s="1">
        <v>26</v>
      </c>
      <c r="B33" s="43" t="s">
        <v>383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313"/>
  <sheetViews>
    <sheetView zoomScalePageLayoutView="0" workbookViewId="0" topLeftCell="A177">
      <selection activeCell="A4" sqref="A4:IV4"/>
    </sheetView>
  </sheetViews>
  <sheetFormatPr defaultColWidth="9.140625" defaultRowHeight="15"/>
  <cols>
    <col min="1" max="1" width="71.421875" style="111" customWidth="1"/>
    <col min="2" max="2" width="5.7109375" style="16" customWidth="1"/>
    <col min="3" max="4" width="12.140625" style="16" hidden="1" customWidth="1"/>
    <col min="5" max="5" width="12.140625" style="16" customWidth="1"/>
    <col min="6" max="10" width="12.140625" style="16" hidden="1" customWidth="1"/>
    <col min="11" max="11" width="11.00390625" style="16" hidden="1" customWidth="1"/>
    <col min="12" max="16384" width="9.140625" style="16" customWidth="1"/>
  </cols>
  <sheetData>
    <row r="1" spans="1:9" ht="15.75" customHeight="1">
      <c r="A1" s="310" t="s">
        <v>582</v>
      </c>
      <c r="B1" s="310"/>
      <c r="C1" s="310"/>
      <c r="D1" s="310"/>
      <c r="E1" s="310"/>
      <c r="F1" s="310"/>
      <c r="G1" s="310"/>
      <c r="H1" s="310"/>
      <c r="I1" s="310"/>
    </row>
    <row r="2" spans="1:9" ht="15.75">
      <c r="A2" s="298" t="s">
        <v>495</v>
      </c>
      <c r="B2" s="298"/>
      <c r="C2" s="298"/>
      <c r="D2" s="298"/>
      <c r="E2" s="298"/>
      <c r="F2" s="298"/>
      <c r="G2" s="298"/>
      <c r="H2" s="298"/>
      <c r="I2" s="298"/>
    </row>
    <row r="3" spans="1:10" ht="15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75" hidden="1">
      <c r="A4" s="109"/>
      <c r="B4" s="42"/>
      <c r="C4" s="219" t="s">
        <v>592</v>
      </c>
      <c r="D4" s="219" t="s">
        <v>618</v>
      </c>
      <c r="E4" s="219" t="s">
        <v>654</v>
      </c>
      <c r="F4" s="219"/>
      <c r="G4" s="219"/>
      <c r="H4" s="219"/>
      <c r="I4" s="219"/>
      <c r="J4" s="219"/>
    </row>
    <row r="5" spans="1:10" s="10" customFormat="1" ht="31.5">
      <c r="A5" s="99" t="s">
        <v>9</v>
      </c>
      <c r="B5" s="17" t="s">
        <v>140</v>
      </c>
      <c r="C5" s="38" t="s">
        <v>593</v>
      </c>
      <c r="D5" s="38" t="s">
        <v>593</v>
      </c>
      <c r="E5" s="38" t="s">
        <v>593</v>
      </c>
      <c r="F5" s="38" t="s">
        <v>593</v>
      </c>
      <c r="G5" s="38" t="s">
        <v>593</v>
      </c>
      <c r="H5" s="38" t="s">
        <v>593</v>
      </c>
      <c r="I5" s="38" t="s">
        <v>593</v>
      </c>
      <c r="J5" s="38" t="s">
        <v>593</v>
      </c>
    </row>
    <row r="6" spans="1:10" s="10" customFormat="1" ht="16.5">
      <c r="A6" s="65" t="s">
        <v>85</v>
      </c>
      <c r="B6" s="102"/>
      <c r="C6" s="123"/>
      <c r="D6" s="123"/>
      <c r="E6" s="123"/>
      <c r="F6" s="123"/>
      <c r="G6" s="123"/>
      <c r="H6" s="123"/>
      <c r="I6" s="123"/>
      <c r="J6" s="123"/>
    </row>
    <row r="7" spans="1:10" s="10" customFormat="1" ht="15.75">
      <c r="A7" s="64" t="s">
        <v>265</v>
      </c>
      <c r="B7" s="17"/>
      <c r="C7" s="123"/>
      <c r="D7" s="123"/>
      <c r="E7" s="123"/>
      <c r="F7" s="123"/>
      <c r="G7" s="123"/>
      <c r="H7" s="123"/>
      <c r="I7" s="123"/>
      <c r="J7" s="123"/>
    </row>
    <row r="8" spans="1:10" s="10" customFormat="1" ht="15.75" hidden="1">
      <c r="A8" s="84" t="s">
        <v>148</v>
      </c>
      <c r="B8" s="17">
        <v>2</v>
      </c>
      <c r="C8" s="123"/>
      <c r="D8" s="123"/>
      <c r="E8" s="123"/>
      <c r="F8" s="123"/>
      <c r="G8" s="123"/>
      <c r="H8" s="123"/>
      <c r="I8" s="123"/>
      <c r="J8" s="123"/>
    </row>
    <row r="9" spans="1:11" s="10" customFormat="1" ht="15.75">
      <c r="A9" s="84" t="s">
        <v>149</v>
      </c>
      <c r="B9" s="17">
        <v>2</v>
      </c>
      <c r="C9" s="80">
        <v>640010</v>
      </c>
      <c r="D9" s="80">
        <v>640010</v>
      </c>
      <c r="E9" s="80">
        <v>640010</v>
      </c>
      <c r="F9" s="80"/>
      <c r="G9" s="80"/>
      <c r="H9" s="80"/>
      <c r="I9" s="80"/>
      <c r="J9" s="80"/>
      <c r="K9" s="12">
        <f>E9-D9</f>
        <v>0</v>
      </c>
    </row>
    <row r="10" spans="1:11" s="10" customFormat="1" ht="15.75">
      <c r="A10" s="84" t="s">
        <v>150</v>
      </c>
      <c r="B10" s="17">
        <v>2</v>
      </c>
      <c r="C10" s="80">
        <v>512000</v>
      </c>
      <c r="D10" s="80">
        <v>512000</v>
      </c>
      <c r="E10" s="80">
        <v>512000</v>
      </c>
      <c r="F10" s="80"/>
      <c r="G10" s="80"/>
      <c r="H10" s="80"/>
      <c r="I10" s="80"/>
      <c r="J10" s="80"/>
      <c r="K10" s="12">
        <f aca="true" t="shared" si="0" ref="K10:K73">E10-D10</f>
        <v>0</v>
      </c>
    </row>
    <row r="11" spans="1:11" s="10" customFormat="1" ht="15.75">
      <c r="A11" s="84" t="s">
        <v>151</v>
      </c>
      <c r="B11" s="17">
        <v>2</v>
      </c>
      <c r="C11" s="80">
        <v>100000</v>
      </c>
      <c r="D11" s="80">
        <v>100000</v>
      </c>
      <c r="E11" s="80">
        <v>100000</v>
      </c>
      <c r="F11" s="80"/>
      <c r="G11" s="80"/>
      <c r="H11" s="80"/>
      <c r="I11" s="80"/>
      <c r="J11" s="80"/>
      <c r="K11" s="12">
        <f t="shared" si="0"/>
        <v>0</v>
      </c>
    </row>
    <row r="12" spans="1:11" s="10" customFormat="1" ht="15.75">
      <c r="A12" s="84" t="s">
        <v>152</v>
      </c>
      <c r="B12" s="17">
        <v>2</v>
      </c>
      <c r="C12" s="80">
        <v>469890</v>
      </c>
      <c r="D12" s="80">
        <v>469890</v>
      </c>
      <c r="E12" s="80">
        <v>469890</v>
      </c>
      <c r="F12" s="80"/>
      <c r="G12" s="80"/>
      <c r="H12" s="80"/>
      <c r="I12" s="80"/>
      <c r="J12" s="80"/>
      <c r="K12" s="12">
        <f t="shared" si="0"/>
        <v>0</v>
      </c>
    </row>
    <row r="13" spans="1:11" s="10" customFormat="1" ht="15.75">
      <c r="A13" s="84" t="s">
        <v>267</v>
      </c>
      <c r="B13" s="17">
        <v>2</v>
      </c>
      <c r="C13" s="80">
        <v>5000000</v>
      </c>
      <c r="D13" s="80">
        <v>5000000</v>
      </c>
      <c r="E13" s="80">
        <v>5000000</v>
      </c>
      <c r="F13" s="80"/>
      <c r="G13" s="80"/>
      <c r="H13" s="80"/>
      <c r="I13" s="80"/>
      <c r="J13" s="80"/>
      <c r="K13" s="12">
        <f t="shared" si="0"/>
        <v>0</v>
      </c>
    </row>
    <row r="14" spans="1:11" s="10" customFormat="1" ht="15.75" hidden="1">
      <c r="A14" s="84" t="s">
        <v>268</v>
      </c>
      <c r="B14" s="17">
        <v>2</v>
      </c>
      <c r="C14" s="80"/>
      <c r="D14" s="80"/>
      <c r="E14" s="80"/>
      <c r="F14" s="80"/>
      <c r="G14" s="80"/>
      <c r="H14" s="80"/>
      <c r="I14" s="80"/>
      <c r="J14" s="80"/>
      <c r="K14" s="12">
        <f t="shared" si="0"/>
        <v>0</v>
      </c>
    </row>
    <row r="15" spans="1:11" s="10" customFormat="1" ht="15.75">
      <c r="A15" s="110" t="s">
        <v>467</v>
      </c>
      <c r="B15" s="17">
        <v>2</v>
      </c>
      <c r="C15" s="80">
        <v>-335406</v>
      </c>
      <c r="D15" s="80">
        <v>-335406</v>
      </c>
      <c r="E15" s="80">
        <v>-335406</v>
      </c>
      <c r="F15" s="80"/>
      <c r="G15" s="80"/>
      <c r="H15" s="80"/>
      <c r="I15" s="80"/>
      <c r="J15" s="80"/>
      <c r="K15" s="12">
        <f t="shared" si="0"/>
        <v>0</v>
      </c>
    </row>
    <row r="16" spans="1:11" s="10" customFormat="1" ht="15.75">
      <c r="A16" s="84" t="s">
        <v>286</v>
      </c>
      <c r="B16" s="17">
        <v>2</v>
      </c>
      <c r="C16" s="80">
        <v>45900</v>
      </c>
      <c r="D16" s="80">
        <v>45900</v>
      </c>
      <c r="E16" s="80">
        <v>45900</v>
      </c>
      <c r="F16" s="80"/>
      <c r="G16" s="80"/>
      <c r="H16" s="80"/>
      <c r="I16" s="80"/>
      <c r="J16" s="80"/>
      <c r="K16" s="12">
        <f t="shared" si="0"/>
        <v>0</v>
      </c>
    </row>
    <row r="17" spans="1:11" s="10" customFormat="1" ht="15.75">
      <c r="A17" s="84" t="s">
        <v>530</v>
      </c>
      <c r="B17" s="17">
        <v>2</v>
      </c>
      <c r="C17" s="80">
        <v>990400</v>
      </c>
      <c r="D17" s="80">
        <v>990400</v>
      </c>
      <c r="E17" s="80">
        <v>990400</v>
      </c>
      <c r="F17" s="80"/>
      <c r="G17" s="80"/>
      <c r="H17" s="80"/>
      <c r="I17" s="80"/>
      <c r="J17" s="80"/>
      <c r="K17" s="12">
        <f t="shared" si="0"/>
        <v>0</v>
      </c>
    </row>
    <row r="18" spans="1:11" s="10" customFormat="1" ht="15.75">
      <c r="A18" s="84" t="s">
        <v>285</v>
      </c>
      <c r="B18" s="17">
        <v>2</v>
      </c>
      <c r="C18" s="80">
        <v>231050</v>
      </c>
      <c r="D18" s="80">
        <v>231050</v>
      </c>
      <c r="E18" s="80">
        <v>231050</v>
      </c>
      <c r="F18" s="80"/>
      <c r="G18" s="80"/>
      <c r="H18" s="80"/>
      <c r="I18" s="80"/>
      <c r="J18" s="80"/>
      <c r="K18" s="12">
        <f t="shared" si="0"/>
        <v>0</v>
      </c>
    </row>
    <row r="19" spans="1:11" s="10" customFormat="1" ht="18" customHeight="1">
      <c r="A19" s="107" t="s">
        <v>266</v>
      </c>
      <c r="B19" s="17"/>
      <c r="C19" s="80">
        <f>SUM(C8:C18)</f>
        <v>7653844</v>
      </c>
      <c r="D19" s="80">
        <f>SUM(D8:D18)</f>
        <v>7653844</v>
      </c>
      <c r="E19" s="80">
        <f>SUM(E8:E18)</f>
        <v>7653844</v>
      </c>
      <c r="F19" s="80"/>
      <c r="G19" s="80"/>
      <c r="H19" s="80"/>
      <c r="I19" s="80"/>
      <c r="J19" s="80"/>
      <c r="K19" s="12">
        <f t="shared" si="0"/>
        <v>0</v>
      </c>
    </row>
    <row r="20" spans="1:11" s="10" customFormat="1" ht="15.75" hidden="1">
      <c r="A20" s="84" t="s">
        <v>270</v>
      </c>
      <c r="B20" s="17">
        <v>2</v>
      </c>
      <c r="C20" s="80"/>
      <c r="D20" s="80"/>
      <c r="E20" s="80"/>
      <c r="F20" s="80"/>
      <c r="G20" s="80"/>
      <c r="H20" s="80"/>
      <c r="I20" s="80"/>
      <c r="J20" s="80"/>
      <c r="K20" s="12">
        <f t="shared" si="0"/>
        <v>0</v>
      </c>
    </row>
    <row r="21" spans="1:11" s="10" customFormat="1" ht="15.75" hidden="1">
      <c r="A21" s="84" t="s">
        <v>271</v>
      </c>
      <c r="B21" s="17">
        <v>2</v>
      </c>
      <c r="C21" s="80"/>
      <c r="D21" s="80"/>
      <c r="E21" s="80"/>
      <c r="F21" s="80"/>
      <c r="G21" s="80"/>
      <c r="H21" s="80"/>
      <c r="I21" s="80"/>
      <c r="J21" s="80"/>
      <c r="K21" s="12">
        <f t="shared" si="0"/>
        <v>0</v>
      </c>
    </row>
    <row r="22" spans="1:11" s="10" customFormat="1" ht="15.75" hidden="1">
      <c r="A22" s="107" t="s">
        <v>269</v>
      </c>
      <c r="B22" s="17"/>
      <c r="C22" s="80">
        <f>SUM(C20:C21)</f>
        <v>0</v>
      </c>
      <c r="D22" s="80">
        <f>SUM(D20:D21)</f>
        <v>0</v>
      </c>
      <c r="E22" s="80">
        <f>SUM(E20:E21)</f>
        <v>0</v>
      </c>
      <c r="F22" s="80"/>
      <c r="G22" s="80"/>
      <c r="H22" s="80"/>
      <c r="I22" s="80"/>
      <c r="J22" s="80"/>
      <c r="K22" s="12">
        <f t="shared" si="0"/>
        <v>0</v>
      </c>
    </row>
    <row r="23" spans="1:11" s="10" customFormat="1" ht="15.75" hidden="1">
      <c r="A23" s="84" t="s">
        <v>272</v>
      </c>
      <c r="B23" s="17">
        <v>2</v>
      </c>
      <c r="C23" s="80"/>
      <c r="D23" s="80"/>
      <c r="E23" s="80"/>
      <c r="F23" s="80"/>
      <c r="G23" s="80"/>
      <c r="H23" s="80"/>
      <c r="I23" s="80"/>
      <c r="J23" s="80"/>
      <c r="K23" s="12">
        <f t="shared" si="0"/>
        <v>0</v>
      </c>
    </row>
    <row r="24" spans="1:11" s="10" customFormat="1" ht="15.75" hidden="1">
      <c r="A24" s="84" t="s">
        <v>273</v>
      </c>
      <c r="B24" s="17">
        <v>2</v>
      </c>
      <c r="C24" s="80"/>
      <c r="D24" s="80"/>
      <c r="E24" s="80"/>
      <c r="F24" s="80"/>
      <c r="G24" s="80"/>
      <c r="H24" s="80"/>
      <c r="I24" s="80"/>
      <c r="J24" s="80"/>
      <c r="K24" s="12">
        <f t="shared" si="0"/>
        <v>0</v>
      </c>
    </row>
    <row r="25" spans="1:11" s="10" customFormat="1" ht="15.75" hidden="1">
      <c r="A25" s="110" t="s">
        <v>467</v>
      </c>
      <c r="B25" s="17">
        <v>2</v>
      </c>
      <c r="C25" s="80"/>
      <c r="D25" s="80"/>
      <c r="E25" s="80"/>
      <c r="F25" s="80"/>
      <c r="G25" s="80"/>
      <c r="H25" s="80"/>
      <c r="I25" s="80"/>
      <c r="J25" s="80"/>
      <c r="K25" s="12">
        <f t="shared" si="0"/>
        <v>0</v>
      </c>
    </row>
    <row r="26" spans="1:11" s="10" customFormat="1" ht="15.75">
      <c r="A26" s="84" t="s">
        <v>276</v>
      </c>
      <c r="B26" s="17">
        <v>2</v>
      </c>
      <c r="C26" s="80">
        <v>166080</v>
      </c>
      <c r="D26" s="80">
        <v>166080</v>
      </c>
      <c r="E26" s="80">
        <v>166080</v>
      </c>
      <c r="F26" s="80"/>
      <c r="G26" s="80"/>
      <c r="H26" s="80"/>
      <c r="I26" s="80"/>
      <c r="J26" s="80"/>
      <c r="K26" s="12">
        <f t="shared" si="0"/>
        <v>0</v>
      </c>
    </row>
    <row r="27" spans="1:11" s="10" customFormat="1" ht="15.75">
      <c r="A27" s="84" t="s">
        <v>660</v>
      </c>
      <c r="B27" s="17">
        <v>2</v>
      </c>
      <c r="C27" s="80"/>
      <c r="D27" s="80">
        <v>0</v>
      </c>
      <c r="E27" s="80">
        <v>30000</v>
      </c>
      <c r="F27" s="80"/>
      <c r="G27" s="80"/>
      <c r="H27" s="80"/>
      <c r="I27" s="80"/>
      <c r="J27" s="80"/>
      <c r="K27" s="12">
        <f t="shared" si="0"/>
        <v>30000</v>
      </c>
    </row>
    <row r="28" spans="1:11" s="10" customFormat="1" ht="31.5">
      <c r="A28" s="84" t="s">
        <v>468</v>
      </c>
      <c r="B28" s="17">
        <v>2</v>
      </c>
      <c r="C28" s="80">
        <v>1474300</v>
      </c>
      <c r="D28" s="80">
        <v>1474300</v>
      </c>
      <c r="E28" s="80">
        <v>1474300</v>
      </c>
      <c r="F28" s="80"/>
      <c r="G28" s="80"/>
      <c r="H28" s="80"/>
      <c r="I28" s="80"/>
      <c r="J28" s="80"/>
      <c r="K28" s="12">
        <f t="shared" si="0"/>
        <v>0</v>
      </c>
    </row>
    <row r="29" spans="1:11" s="10" customFormat="1" ht="15.75" hidden="1">
      <c r="A29" s="84" t="s">
        <v>274</v>
      </c>
      <c r="B29" s="17">
        <v>2</v>
      </c>
      <c r="C29" s="80"/>
      <c r="D29" s="80"/>
      <c r="E29" s="80"/>
      <c r="F29" s="80"/>
      <c r="G29" s="80"/>
      <c r="H29" s="80"/>
      <c r="I29" s="80"/>
      <c r="J29" s="80"/>
      <c r="K29" s="12">
        <f t="shared" si="0"/>
        <v>0</v>
      </c>
    </row>
    <row r="30" spans="1:11" s="10" customFormat="1" ht="15.75" hidden="1">
      <c r="A30" s="84" t="s">
        <v>487</v>
      </c>
      <c r="B30" s="17">
        <v>2</v>
      </c>
      <c r="C30" s="80"/>
      <c r="D30" s="80"/>
      <c r="E30" s="80"/>
      <c r="F30" s="80"/>
      <c r="G30" s="80"/>
      <c r="H30" s="80"/>
      <c r="I30" s="80"/>
      <c r="J30" s="80"/>
      <c r="K30" s="12">
        <f t="shared" si="0"/>
        <v>0</v>
      </c>
    </row>
    <row r="31" spans="1:11" s="10" customFormat="1" ht="31.5">
      <c r="A31" s="107" t="s">
        <v>275</v>
      </c>
      <c r="B31" s="17"/>
      <c r="C31" s="80">
        <f>SUM(C23:C30)</f>
        <v>1640380</v>
      </c>
      <c r="D31" s="80">
        <f>SUM(D23:D30)</f>
        <v>1640380</v>
      </c>
      <c r="E31" s="80">
        <f>SUM(E23:E30)</f>
        <v>1670380</v>
      </c>
      <c r="F31" s="80"/>
      <c r="G31" s="80"/>
      <c r="H31" s="80"/>
      <c r="I31" s="80"/>
      <c r="J31" s="80"/>
      <c r="K31" s="12">
        <f t="shared" si="0"/>
        <v>30000</v>
      </c>
    </row>
    <row r="32" spans="1:11" s="10" customFormat="1" ht="31.5">
      <c r="A32" s="84" t="s">
        <v>277</v>
      </c>
      <c r="B32" s="17">
        <v>2</v>
      </c>
      <c r="C32" s="80">
        <v>1800000</v>
      </c>
      <c r="D32" s="80">
        <v>1800000</v>
      </c>
      <c r="E32" s="80">
        <v>1800000</v>
      </c>
      <c r="F32" s="80"/>
      <c r="G32" s="80"/>
      <c r="H32" s="80"/>
      <c r="I32" s="80"/>
      <c r="J32" s="80"/>
      <c r="K32" s="12">
        <f t="shared" si="0"/>
        <v>0</v>
      </c>
    </row>
    <row r="33" spans="1:11" s="10" customFormat="1" ht="31.5">
      <c r="A33" s="107" t="s">
        <v>278</v>
      </c>
      <c r="B33" s="17"/>
      <c r="C33" s="80">
        <f>SUM(C32)</f>
        <v>1800000</v>
      </c>
      <c r="D33" s="80">
        <f>SUM(D32)</f>
        <v>1800000</v>
      </c>
      <c r="E33" s="80">
        <f>SUM(E32)</f>
        <v>1800000</v>
      </c>
      <c r="F33" s="80"/>
      <c r="G33" s="80"/>
      <c r="H33" s="80"/>
      <c r="I33" s="80"/>
      <c r="J33" s="80"/>
      <c r="K33" s="12">
        <f t="shared" si="0"/>
        <v>0</v>
      </c>
    </row>
    <row r="34" spans="1:11" s="10" customFormat="1" ht="15.75" hidden="1">
      <c r="A34" s="84" t="s">
        <v>279</v>
      </c>
      <c r="B34" s="17">
        <v>2</v>
      </c>
      <c r="C34" s="80"/>
      <c r="D34" s="80"/>
      <c r="E34" s="80"/>
      <c r="F34" s="80"/>
      <c r="G34" s="80"/>
      <c r="H34" s="80"/>
      <c r="I34" s="80"/>
      <c r="J34" s="80"/>
      <c r="K34" s="12">
        <f t="shared" si="0"/>
        <v>0</v>
      </c>
    </row>
    <row r="35" spans="1:11" s="10" customFormat="1" ht="15.75" hidden="1">
      <c r="A35" s="84" t="s">
        <v>280</v>
      </c>
      <c r="B35" s="17">
        <v>2</v>
      </c>
      <c r="C35" s="80"/>
      <c r="D35" s="80"/>
      <c r="E35" s="80"/>
      <c r="F35" s="80"/>
      <c r="G35" s="80"/>
      <c r="H35" s="80"/>
      <c r="I35" s="80"/>
      <c r="J35" s="80"/>
      <c r="K35" s="12">
        <f t="shared" si="0"/>
        <v>0</v>
      </c>
    </row>
    <row r="36" spans="1:11" s="10" customFormat="1" ht="15.75" hidden="1">
      <c r="A36" s="84" t="s">
        <v>281</v>
      </c>
      <c r="B36" s="17">
        <v>2</v>
      </c>
      <c r="C36" s="80"/>
      <c r="D36" s="80"/>
      <c r="E36" s="80"/>
      <c r="F36" s="80"/>
      <c r="G36" s="80"/>
      <c r="H36" s="80"/>
      <c r="I36" s="80"/>
      <c r="J36" s="80"/>
      <c r="K36" s="12">
        <f t="shared" si="0"/>
        <v>0</v>
      </c>
    </row>
    <row r="37" spans="1:11" s="10" customFormat="1" ht="15.75" hidden="1">
      <c r="A37" s="84" t="s">
        <v>282</v>
      </c>
      <c r="B37" s="17">
        <v>2</v>
      </c>
      <c r="C37" s="80"/>
      <c r="D37" s="80"/>
      <c r="E37" s="80"/>
      <c r="F37" s="80"/>
      <c r="G37" s="80"/>
      <c r="H37" s="80"/>
      <c r="I37" s="80"/>
      <c r="J37" s="80"/>
      <c r="K37" s="12">
        <f t="shared" si="0"/>
        <v>0</v>
      </c>
    </row>
    <row r="38" spans="1:11" s="10" customFormat="1" ht="15.75" hidden="1">
      <c r="A38" s="84" t="s">
        <v>283</v>
      </c>
      <c r="B38" s="17">
        <v>2</v>
      </c>
      <c r="C38" s="80"/>
      <c r="D38" s="80"/>
      <c r="E38" s="80"/>
      <c r="F38" s="80"/>
      <c r="G38" s="80"/>
      <c r="H38" s="80"/>
      <c r="I38" s="80"/>
      <c r="J38" s="80"/>
      <c r="K38" s="12">
        <f t="shared" si="0"/>
        <v>0</v>
      </c>
    </row>
    <row r="39" spans="1:11" s="10" customFormat="1" ht="15.75" hidden="1">
      <c r="A39" s="84" t="s">
        <v>284</v>
      </c>
      <c r="B39" s="17">
        <v>2</v>
      </c>
      <c r="C39" s="80"/>
      <c r="D39" s="80"/>
      <c r="E39" s="80"/>
      <c r="F39" s="80"/>
      <c r="G39" s="80"/>
      <c r="H39" s="80"/>
      <c r="I39" s="80"/>
      <c r="J39" s="80"/>
      <c r="K39" s="12">
        <f t="shared" si="0"/>
        <v>0</v>
      </c>
    </row>
    <row r="40" spans="1:11" s="10" customFormat="1" ht="15.75" hidden="1">
      <c r="A40" s="84" t="s">
        <v>484</v>
      </c>
      <c r="B40" s="17">
        <v>2</v>
      </c>
      <c r="C40" s="80"/>
      <c r="D40" s="80"/>
      <c r="E40" s="80"/>
      <c r="F40" s="80"/>
      <c r="G40" s="80"/>
      <c r="H40" s="80"/>
      <c r="I40" s="80"/>
      <c r="J40" s="80"/>
      <c r="K40" s="12">
        <f t="shared" si="0"/>
        <v>0</v>
      </c>
    </row>
    <row r="41" spans="1:11" s="10" customFormat="1" ht="15.75" hidden="1">
      <c r="A41" s="84" t="s">
        <v>285</v>
      </c>
      <c r="B41" s="17">
        <v>2</v>
      </c>
      <c r="C41" s="80"/>
      <c r="D41" s="80"/>
      <c r="E41" s="80"/>
      <c r="F41" s="80"/>
      <c r="G41" s="80"/>
      <c r="H41" s="80"/>
      <c r="I41" s="80"/>
      <c r="J41" s="80"/>
      <c r="K41" s="12">
        <f t="shared" si="0"/>
        <v>0</v>
      </c>
    </row>
    <row r="42" spans="1:11" s="10" customFormat="1" ht="15.75" hidden="1">
      <c r="A42" s="84" t="s">
        <v>425</v>
      </c>
      <c r="B42" s="17">
        <v>2</v>
      </c>
      <c r="C42" s="80"/>
      <c r="D42" s="80"/>
      <c r="E42" s="80"/>
      <c r="F42" s="80"/>
      <c r="G42" s="80"/>
      <c r="H42" s="80"/>
      <c r="I42" s="80"/>
      <c r="J42" s="80"/>
      <c r="K42" s="12">
        <f t="shared" si="0"/>
        <v>0</v>
      </c>
    </row>
    <row r="43" spans="1:11" s="10" customFormat="1" ht="15.75" hidden="1">
      <c r="A43" s="84" t="s">
        <v>581</v>
      </c>
      <c r="B43" s="17">
        <v>2</v>
      </c>
      <c r="C43" s="80"/>
      <c r="D43" s="80"/>
      <c r="E43" s="80"/>
      <c r="F43" s="80"/>
      <c r="G43" s="80"/>
      <c r="H43" s="80"/>
      <c r="I43" s="80"/>
      <c r="J43" s="80"/>
      <c r="K43" s="12">
        <f t="shared" si="0"/>
        <v>0</v>
      </c>
    </row>
    <row r="44" spans="1:11" s="10" customFormat="1" ht="15.75" hidden="1">
      <c r="A44" s="84" t="s">
        <v>469</v>
      </c>
      <c r="B44" s="17">
        <v>2</v>
      </c>
      <c r="C44" s="80"/>
      <c r="D44" s="80"/>
      <c r="E44" s="80"/>
      <c r="F44" s="80"/>
      <c r="G44" s="80"/>
      <c r="H44" s="80"/>
      <c r="I44" s="80"/>
      <c r="J44" s="80"/>
      <c r="K44" s="12">
        <f t="shared" si="0"/>
        <v>0</v>
      </c>
    </row>
    <row r="45" spans="1:11" s="10" customFormat="1" ht="15.75" hidden="1">
      <c r="A45" s="84" t="s">
        <v>286</v>
      </c>
      <c r="B45" s="17">
        <v>2</v>
      </c>
      <c r="C45" s="80"/>
      <c r="D45" s="80"/>
      <c r="E45" s="80"/>
      <c r="F45" s="80"/>
      <c r="G45" s="80"/>
      <c r="H45" s="80"/>
      <c r="I45" s="80"/>
      <c r="J45" s="80"/>
      <c r="K45" s="12">
        <f t="shared" si="0"/>
        <v>0</v>
      </c>
    </row>
    <row r="46" spans="1:11" s="10" customFormat="1" ht="15.75" hidden="1">
      <c r="A46" s="107" t="s">
        <v>426</v>
      </c>
      <c r="B46" s="17"/>
      <c r="C46" s="80">
        <f>SUM(C34:C45)</f>
        <v>0</v>
      </c>
      <c r="D46" s="80">
        <f>SUM(D34:D45)</f>
        <v>0</v>
      </c>
      <c r="E46" s="80">
        <f>SUM(E34:E45)</f>
        <v>0</v>
      </c>
      <c r="F46" s="80"/>
      <c r="G46" s="80"/>
      <c r="H46" s="80"/>
      <c r="I46" s="80"/>
      <c r="J46" s="80"/>
      <c r="K46" s="12">
        <f t="shared" si="0"/>
        <v>0</v>
      </c>
    </row>
    <row r="47" spans="1:11" s="10" customFormat="1" ht="15.75" hidden="1">
      <c r="A47" s="84" t="s">
        <v>538</v>
      </c>
      <c r="B47" s="17">
        <v>2</v>
      </c>
      <c r="C47" s="80"/>
      <c r="D47" s="80"/>
      <c r="E47" s="80"/>
      <c r="F47" s="80"/>
      <c r="G47" s="80"/>
      <c r="H47" s="80"/>
      <c r="I47" s="80"/>
      <c r="J47" s="80"/>
      <c r="K47" s="12">
        <f t="shared" si="0"/>
        <v>0</v>
      </c>
    </row>
    <row r="48" spans="1:11" s="10" customFormat="1" ht="15.75" hidden="1">
      <c r="A48" s="107" t="s">
        <v>427</v>
      </c>
      <c r="B48" s="17"/>
      <c r="C48" s="80">
        <f>SUM(C47)</f>
        <v>0</v>
      </c>
      <c r="D48" s="80">
        <f>SUM(D47)</f>
        <v>0</v>
      </c>
      <c r="E48" s="80">
        <f>SUM(E47)</f>
        <v>0</v>
      </c>
      <c r="F48" s="80"/>
      <c r="G48" s="80"/>
      <c r="H48" s="80"/>
      <c r="I48" s="80"/>
      <c r="J48" s="80"/>
      <c r="K48" s="12">
        <f t="shared" si="0"/>
        <v>0</v>
      </c>
    </row>
    <row r="49" spans="1:11" s="10" customFormat="1" ht="15.75" hidden="1">
      <c r="A49" s="60"/>
      <c r="B49" s="17"/>
      <c r="C49" s="80"/>
      <c r="D49" s="80"/>
      <c r="E49" s="80"/>
      <c r="F49" s="80"/>
      <c r="G49" s="80"/>
      <c r="H49" s="80"/>
      <c r="I49" s="80"/>
      <c r="J49" s="80"/>
      <c r="K49" s="12">
        <f t="shared" si="0"/>
        <v>0</v>
      </c>
    </row>
    <row r="50" spans="1:11" s="10" customFormat="1" ht="15.75" hidden="1">
      <c r="A50" s="60" t="s">
        <v>288</v>
      </c>
      <c r="B50" s="17"/>
      <c r="C50" s="80"/>
      <c r="D50" s="80"/>
      <c r="E50" s="80"/>
      <c r="F50" s="80"/>
      <c r="G50" s="80"/>
      <c r="H50" s="80"/>
      <c r="I50" s="80"/>
      <c r="J50" s="80"/>
      <c r="K50" s="12">
        <f t="shared" si="0"/>
        <v>0</v>
      </c>
    </row>
    <row r="51" spans="1:11" s="10" customFormat="1" ht="15.75" hidden="1">
      <c r="A51" s="60"/>
      <c r="B51" s="17"/>
      <c r="C51" s="80"/>
      <c r="D51" s="80"/>
      <c r="E51" s="80"/>
      <c r="F51" s="80"/>
      <c r="G51" s="80"/>
      <c r="H51" s="80"/>
      <c r="I51" s="80"/>
      <c r="J51" s="80"/>
      <c r="K51" s="12">
        <f t="shared" si="0"/>
        <v>0</v>
      </c>
    </row>
    <row r="52" spans="1:11" s="10" customFormat="1" ht="31.5" hidden="1">
      <c r="A52" s="60" t="s">
        <v>291</v>
      </c>
      <c r="B52" s="17"/>
      <c r="C52" s="80"/>
      <c r="D52" s="80"/>
      <c r="E52" s="80"/>
      <c r="F52" s="80"/>
      <c r="G52" s="80"/>
      <c r="H52" s="80"/>
      <c r="I52" s="80"/>
      <c r="J52" s="80"/>
      <c r="K52" s="12">
        <f t="shared" si="0"/>
        <v>0</v>
      </c>
    </row>
    <row r="53" spans="1:11" s="10" customFormat="1" ht="15.75" hidden="1">
      <c r="A53" s="60"/>
      <c r="B53" s="17"/>
      <c r="C53" s="80"/>
      <c r="D53" s="80"/>
      <c r="E53" s="80"/>
      <c r="F53" s="80"/>
      <c r="G53" s="80"/>
      <c r="H53" s="80"/>
      <c r="I53" s="80"/>
      <c r="J53" s="80"/>
      <c r="K53" s="12">
        <f t="shared" si="0"/>
        <v>0</v>
      </c>
    </row>
    <row r="54" spans="1:11" s="10" customFormat="1" ht="31.5" hidden="1">
      <c r="A54" s="60" t="s">
        <v>290</v>
      </c>
      <c r="B54" s="17"/>
      <c r="C54" s="80"/>
      <c r="D54" s="80"/>
      <c r="E54" s="80"/>
      <c r="F54" s="80"/>
      <c r="G54" s="80"/>
      <c r="H54" s="80"/>
      <c r="I54" s="80"/>
      <c r="J54" s="80"/>
      <c r="K54" s="12">
        <f t="shared" si="0"/>
        <v>0</v>
      </c>
    </row>
    <row r="55" spans="1:11" s="10" customFormat="1" ht="15.75" hidden="1">
      <c r="A55" s="60"/>
      <c r="B55" s="17"/>
      <c r="C55" s="80"/>
      <c r="D55" s="80"/>
      <c r="E55" s="80"/>
      <c r="F55" s="80"/>
      <c r="G55" s="80"/>
      <c r="H55" s="80"/>
      <c r="I55" s="80"/>
      <c r="J55" s="80"/>
      <c r="K55" s="12">
        <f t="shared" si="0"/>
        <v>0</v>
      </c>
    </row>
    <row r="56" spans="1:11" s="10" customFormat="1" ht="31.5" hidden="1">
      <c r="A56" s="60" t="s">
        <v>289</v>
      </c>
      <c r="B56" s="17"/>
      <c r="C56" s="80"/>
      <c r="D56" s="80"/>
      <c r="E56" s="80"/>
      <c r="F56" s="80"/>
      <c r="G56" s="80"/>
      <c r="H56" s="80"/>
      <c r="I56" s="80"/>
      <c r="J56" s="80"/>
      <c r="K56" s="12">
        <f t="shared" si="0"/>
        <v>0</v>
      </c>
    </row>
    <row r="57" spans="1:11" s="10" customFormat="1" ht="15.75" hidden="1">
      <c r="A57" s="84" t="s">
        <v>482</v>
      </c>
      <c r="B57" s="17">
        <v>2</v>
      </c>
      <c r="C57" s="80"/>
      <c r="D57" s="80"/>
      <c r="E57" s="80"/>
      <c r="F57" s="80"/>
      <c r="G57" s="80"/>
      <c r="H57" s="80"/>
      <c r="I57" s="80"/>
      <c r="J57" s="80"/>
      <c r="K57" s="12">
        <f t="shared" si="0"/>
        <v>0</v>
      </c>
    </row>
    <row r="58" spans="1:11" s="10" customFormat="1" ht="15.75" hidden="1">
      <c r="A58" s="84"/>
      <c r="B58" s="17"/>
      <c r="C58" s="80"/>
      <c r="D58" s="80"/>
      <c r="E58" s="80"/>
      <c r="F58" s="80"/>
      <c r="G58" s="80"/>
      <c r="H58" s="80"/>
      <c r="I58" s="80"/>
      <c r="J58" s="80"/>
      <c r="K58" s="12">
        <f t="shared" si="0"/>
        <v>0</v>
      </c>
    </row>
    <row r="59" spans="1:11" s="10" customFormat="1" ht="15.75" hidden="1">
      <c r="A59" s="84"/>
      <c r="B59" s="17"/>
      <c r="C59" s="80"/>
      <c r="D59" s="80"/>
      <c r="E59" s="80"/>
      <c r="F59" s="80"/>
      <c r="G59" s="80"/>
      <c r="H59" s="80"/>
      <c r="I59" s="80"/>
      <c r="J59" s="80"/>
      <c r="K59" s="12">
        <f t="shared" si="0"/>
        <v>0</v>
      </c>
    </row>
    <row r="60" spans="1:11" s="10" customFormat="1" ht="15.75" hidden="1">
      <c r="A60" s="84" t="s">
        <v>483</v>
      </c>
      <c r="B60" s="17">
        <v>2</v>
      </c>
      <c r="C60" s="80"/>
      <c r="D60" s="80"/>
      <c r="E60" s="80"/>
      <c r="F60" s="80"/>
      <c r="G60" s="80"/>
      <c r="H60" s="80"/>
      <c r="I60" s="80"/>
      <c r="J60" s="80"/>
      <c r="K60" s="12">
        <f t="shared" si="0"/>
        <v>0</v>
      </c>
    </row>
    <row r="61" spans="1:11" s="10" customFormat="1" ht="15.75" hidden="1">
      <c r="A61" s="106" t="s">
        <v>461</v>
      </c>
      <c r="B61" s="97"/>
      <c r="C61" s="80">
        <f>SUM(C57:C60)</f>
        <v>0</v>
      </c>
      <c r="D61" s="80">
        <f>SUM(D57:D60)</f>
        <v>0</v>
      </c>
      <c r="E61" s="80">
        <f>SUM(E57:E60)</f>
        <v>0</v>
      </c>
      <c r="F61" s="80"/>
      <c r="G61" s="80"/>
      <c r="H61" s="80"/>
      <c r="I61" s="80"/>
      <c r="J61" s="80"/>
      <c r="K61" s="12">
        <f t="shared" si="0"/>
        <v>0</v>
      </c>
    </row>
    <row r="62" spans="1:11" s="10" customFormat="1" ht="15.75" hidden="1">
      <c r="A62" s="84" t="s">
        <v>153</v>
      </c>
      <c r="B62" s="97">
        <v>2</v>
      </c>
      <c r="C62" s="80"/>
      <c r="D62" s="80"/>
      <c r="E62" s="80"/>
      <c r="F62" s="80"/>
      <c r="G62" s="80"/>
      <c r="H62" s="80"/>
      <c r="I62" s="80"/>
      <c r="J62" s="80"/>
      <c r="K62" s="12">
        <f t="shared" si="0"/>
        <v>0</v>
      </c>
    </row>
    <row r="63" spans="1:11" s="10" customFormat="1" ht="15.75" hidden="1">
      <c r="A63" s="84" t="s">
        <v>292</v>
      </c>
      <c r="B63" s="97">
        <v>2</v>
      </c>
      <c r="C63" s="80"/>
      <c r="D63" s="80"/>
      <c r="E63" s="80"/>
      <c r="F63" s="80"/>
      <c r="G63" s="80"/>
      <c r="H63" s="80"/>
      <c r="I63" s="80"/>
      <c r="J63" s="80"/>
      <c r="K63" s="12">
        <f t="shared" si="0"/>
        <v>0</v>
      </c>
    </row>
    <row r="64" spans="1:11" s="10" customFormat="1" ht="15.75" hidden="1">
      <c r="A64" s="84" t="s">
        <v>154</v>
      </c>
      <c r="B64" s="97">
        <v>2</v>
      </c>
      <c r="C64" s="80"/>
      <c r="D64" s="80"/>
      <c r="E64" s="80"/>
      <c r="F64" s="80"/>
      <c r="G64" s="80"/>
      <c r="H64" s="80"/>
      <c r="I64" s="80"/>
      <c r="J64" s="80"/>
      <c r="K64" s="12">
        <f t="shared" si="0"/>
        <v>0</v>
      </c>
    </row>
    <row r="65" spans="1:11" s="10" customFormat="1" ht="15.75" hidden="1">
      <c r="A65" s="106" t="s">
        <v>156</v>
      </c>
      <c r="B65" s="97"/>
      <c r="C65" s="80">
        <f>SUM(C62:C64)</f>
        <v>0</v>
      </c>
      <c r="D65" s="80">
        <f>SUM(D62:D64)</f>
        <v>0</v>
      </c>
      <c r="E65" s="80">
        <f>SUM(E62:E64)</f>
        <v>0</v>
      </c>
      <c r="F65" s="80"/>
      <c r="G65" s="80"/>
      <c r="H65" s="80"/>
      <c r="I65" s="80"/>
      <c r="J65" s="80"/>
      <c r="K65" s="12">
        <f t="shared" si="0"/>
        <v>0</v>
      </c>
    </row>
    <row r="66" spans="1:11" s="10" customFormat="1" ht="15.75" hidden="1">
      <c r="A66" s="84" t="s">
        <v>493</v>
      </c>
      <c r="B66" s="97">
        <v>2</v>
      </c>
      <c r="C66" s="80"/>
      <c r="D66" s="80"/>
      <c r="E66" s="80"/>
      <c r="F66" s="80"/>
      <c r="G66" s="80"/>
      <c r="H66" s="80"/>
      <c r="I66" s="80"/>
      <c r="J66" s="80"/>
      <c r="K66" s="12">
        <f t="shared" si="0"/>
        <v>0</v>
      </c>
    </row>
    <row r="67" spans="1:11" s="10" customFormat="1" ht="15.75" hidden="1">
      <c r="A67" s="84"/>
      <c r="B67" s="97"/>
      <c r="C67" s="80"/>
      <c r="D67" s="80"/>
      <c r="E67" s="80"/>
      <c r="F67" s="80"/>
      <c r="G67" s="80"/>
      <c r="H67" s="80"/>
      <c r="I67" s="80"/>
      <c r="J67" s="80"/>
      <c r="K67" s="12">
        <f t="shared" si="0"/>
        <v>0</v>
      </c>
    </row>
    <row r="68" spans="1:11" s="10" customFormat="1" ht="15.75" hidden="1">
      <c r="A68" s="84"/>
      <c r="B68" s="97"/>
      <c r="C68" s="80"/>
      <c r="D68" s="80"/>
      <c r="E68" s="80"/>
      <c r="F68" s="80"/>
      <c r="G68" s="80"/>
      <c r="H68" s="80"/>
      <c r="I68" s="80"/>
      <c r="J68" s="80"/>
      <c r="K68" s="12">
        <f t="shared" si="0"/>
        <v>0</v>
      </c>
    </row>
    <row r="69" spans="1:11" s="10" customFormat="1" ht="15.75" hidden="1">
      <c r="A69" s="84"/>
      <c r="B69" s="97"/>
      <c r="C69" s="80"/>
      <c r="D69" s="80"/>
      <c r="E69" s="80"/>
      <c r="F69" s="80"/>
      <c r="G69" s="80"/>
      <c r="H69" s="80"/>
      <c r="I69" s="80"/>
      <c r="J69" s="80"/>
      <c r="K69" s="12">
        <f t="shared" si="0"/>
        <v>0</v>
      </c>
    </row>
    <row r="70" spans="1:11" s="10" customFormat="1" ht="15.75" hidden="1">
      <c r="A70" s="106" t="s">
        <v>157</v>
      </c>
      <c r="B70" s="97"/>
      <c r="C70" s="80">
        <f>SUM(C66:C69)</f>
        <v>0</v>
      </c>
      <c r="D70" s="80">
        <f>SUM(D66:D69)</f>
        <v>0</v>
      </c>
      <c r="E70" s="80">
        <f>SUM(E66:E69)</f>
        <v>0</v>
      </c>
      <c r="F70" s="80"/>
      <c r="G70" s="80"/>
      <c r="H70" s="80"/>
      <c r="I70" s="80"/>
      <c r="J70" s="80"/>
      <c r="K70" s="12">
        <f t="shared" si="0"/>
        <v>0</v>
      </c>
    </row>
    <row r="71" spans="1:11" s="10" customFormat="1" ht="15.75" hidden="1">
      <c r="A71" s="84" t="s">
        <v>129</v>
      </c>
      <c r="B71" s="17">
        <v>2</v>
      </c>
      <c r="C71" s="80"/>
      <c r="D71" s="80"/>
      <c r="E71" s="80"/>
      <c r="F71" s="80"/>
      <c r="G71" s="80"/>
      <c r="H71" s="80"/>
      <c r="I71" s="80"/>
      <c r="J71" s="80"/>
      <c r="K71" s="12">
        <f t="shared" si="0"/>
        <v>0</v>
      </c>
    </row>
    <row r="72" spans="1:11" s="10" customFormat="1" ht="15.75" hidden="1">
      <c r="A72" s="84" t="s">
        <v>441</v>
      </c>
      <c r="B72" s="99">
        <v>2</v>
      </c>
      <c r="C72" s="80"/>
      <c r="D72" s="80"/>
      <c r="E72" s="80"/>
      <c r="F72" s="80"/>
      <c r="G72" s="80"/>
      <c r="H72" s="80"/>
      <c r="I72" s="80"/>
      <c r="J72" s="80"/>
      <c r="K72" s="12">
        <f t="shared" si="0"/>
        <v>0</v>
      </c>
    </row>
    <row r="73" spans="1:11" s="10" customFormat="1" ht="15.75">
      <c r="A73" s="84" t="s">
        <v>583</v>
      </c>
      <c r="B73" s="99">
        <v>2</v>
      </c>
      <c r="C73" s="80">
        <v>2879</v>
      </c>
      <c r="D73" s="80">
        <v>2879</v>
      </c>
      <c r="E73" s="80">
        <v>2879</v>
      </c>
      <c r="F73" s="80"/>
      <c r="G73" s="80"/>
      <c r="H73" s="80"/>
      <c r="I73" s="80"/>
      <c r="J73" s="80"/>
      <c r="K73" s="12">
        <f t="shared" si="0"/>
        <v>0</v>
      </c>
    </row>
    <row r="74" spans="1:11" s="10" customFormat="1" ht="15.75" hidden="1">
      <c r="A74" s="84" t="s">
        <v>442</v>
      </c>
      <c r="B74" s="99">
        <v>2</v>
      </c>
      <c r="C74" s="80"/>
      <c r="D74" s="80"/>
      <c r="E74" s="80"/>
      <c r="F74" s="80"/>
      <c r="G74" s="80"/>
      <c r="H74" s="80"/>
      <c r="I74" s="80"/>
      <c r="J74" s="80"/>
      <c r="K74" s="12">
        <f aca="true" t="shared" si="1" ref="K74:K137">E74-D74</f>
        <v>0</v>
      </c>
    </row>
    <row r="75" spans="1:11" s="10" customFormat="1" ht="15.75">
      <c r="A75" s="84" t="s">
        <v>584</v>
      </c>
      <c r="B75" s="99">
        <v>2</v>
      </c>
      <c r="C75" s="80">
        <v>1291</v>
      </c>
      <c r="D75" s="80">
        <v>1291</v>
      </c>
      <c r="E75" s="80">
        <v>1291</v>
      </c>
      <c r="F75" s="80"/>
      <c r="G75" s="80"/>
      <c r="H75" s="80"/>
      <c r="I75" s="80"/>
      <c r="J75" s="80"/>
      <c r="K75" s="12">
        <f t="shared" si="1"/>
        <v>0</v>
      </c>
    </row>
    <row r="76" spans="1:11" s="10" customFormat="1" ht="15.75" hidden="1">
      <c r="A76" s="84" t="s">
        <v>443</v>
      </c>
      <c r="B76" s="99">
        <v>2</v>
      </c>
      <c r="C76" s="80"/>
      <c r="D76" s="80"/>
      <c r="E76" s="80"/>
      <c r="F76" s="80"/>
      <c r="G76" s="80"/>
      <c r="H76" s="80"/>
      <c r="I76" s="80"/>
      <c r="J76" s="80"/>
      <c r="K76" s="12">
        <f t="shared" si="1"/>
        <v>0</v>
      </c>
    </row>
    <row r="77" spans="1:11" s="10" customFormat="1" ht="15.75">
      <c r="A77" s="84" t="s">
        <v>585</v>
      </c>
      <c r="B77" s="99">
        <v>2</v>
      </c>
      <c r="C77" s="80">
        <v>31752</v>
      </c>
      <c r="D77" s="80">
        <v>31752</v>
      </c>
      <c r="E77" s="80">
        <v>31752</v>
      </c>
      <c r="F77" s="80"/>
      <c r="G77" s="80"/>
      <c r="H77" s="80"/>
      <c r="I77" s="80"/>
      <c r="J77" s="80"/>
      <c r="K77" s="12">
        <f t="shared" si="1"/>
        <v>0</v>
      </c>
    </row>
    <row r="78" spans="1:11" s="10" customFormat="1" ht="15.75" hidden="1">
      <c r="A78" s="84" t="s">
        <v>557</v>
      </c>
      <c r="B78" s="17">
        <v>2</v>
      </c>
      <c r="C78" s="80"/>
      <c r="D78" s="80"/>
      <c r="E78" s="80"/>
      <c r="F78" s="80"/>
      <c r="G78" s="80"/>
      <c r="H78" s="80"/>
      <c r="I78" s="80"/>
      <c r="J78" s="80"/>
      <c r="K78" s="12">
        <f t="shared" si="1"/>
        <v>0</v>
      </c>
    </row>
    <row r="79" spans="1:11" s="10" customFormat="1" ht="15.75" hidden="1">
      <c r="A79" s="84" t="s">
        <v>118</v>
      </c>
      <c r="B79" s="17"/>
      <c r="C79" s="80"/>
      <c r="D79" s="80"/>
      <c r="E79" s="80"/>
      <c r="F79" s="80"/>
      <c r="G79" s="80"/>
      <c r="H79" s="80"/>
      <c r="I79" s="80"/>
      <c r="J79" s="80"/>
      <c r="K79" s="12">
        <f t="shared" si="1"/>
        <v>0</v>
      </c>
    </row>
    <row r="80" spans="1:11" s="10" customFormat="1" ht="15.75">
      <c r="A80" s="106" t="s">
        <v>158</v>
      </c>
      <c r="B80" s="17"/>
      <c r="C80" s="80">
        <f>SUM(C71:C79)</f>
        <v>35922</v>
      </c>
      <c r="D80" s="80">
        <f>SUM(D71:D79)</f>
        <v>35922</v>
      </c>
      <c r="E80" s="80">
        <f>SUM(E71:E79)</f>
        <v>35922</v>
      </c>
      <c r="F80" s="80"/>
      <c r="G80" s="80"/>
      <c r="H80" s="80"/>
      <c r="I80" s="80"/>
      <c r="J80" s="80"/>
      <c r="K80" s="12">
        <f t="shared" si="1"/>
        <v>0</v>
      </c>
    </row>
    <row r="81" spans="1:11" s="10" customFormat="1" ht="15.75" hidden="1">
      <c r="A81" s="84" t="s">
        <v>450</v>
      </c>
      <c r="B81" s="99">
        <v>2</v>
      </c>
      <c r="C81" s="80"/>
      <c r="D81" s="80"/>
      <c r="E81" s="80"/>
      <c r="F81" s="80"/>
      <c r="G81" s="80"/>
      <c r="H81" s="80"/>
      <c r="I81" s="80"/>
      <c r="J81" s="80"/>
      <c r="K81" s="12">
        <f t="shared" si="1"/>
        <v>0</v>
      </c>
    </row>
    <row r="82" spans="1:11" s="10" customFormat="1" ht="15.75" hidden="1">
      <c r="A82" s="84" t="s">
        <v>451</v>
      </c>
      <c r="B82" s="99">
        <v>2</v>
      </c>
      <c r="C82" s="80"/>
      <c r="D82" s="80"/>
      <c r="E82" s="80"/>
      <c r="F82" s="80"/>
      <c r="G82" s="80"/>
      <c r="H82" s="80"/>
      <c r="I82" s="80"/>
      <c r="J82" s="80"/>
      <c r="K82" s="12">
        <f t="shared" si="1"/>
        <v>0</v>
      </c>
    </row>
    <row r="83" spans="1:11" s="10" customFormat="1" ht="15.75" hidden="1">
      <c r="A83" s="84" t="s">
        <v>452</v>
      </c>
      <c r="B83" s="99">
        <v>2</v>
      </c>
      <c r="C83" s="80"/>
      <c r="D83" s="80"/>
      <c r="E83" s="80"/>
      <c r="F83" s="80"/>
      <c r="G83" s="80"/>
      <c r="H83" s="80"/>
      <c r="I83" s="80"/>
      <c r="J83" s="80"/>
      <c r="K83" s="12">
        <f t="shared" si="1"/>
        <v>0</v>
      </c>
    </row>
    <row r="84" spans="1:11" s="10" customFormat="1" ht="15.75" hidden="1">
      <c r="A84" s="84" t="s">
        <v>453</v>
      </c>
      <c r="B84" s="99">
        <v>2</v>
      </c>
      <c r="C84" s="80"/>
      <c r="D84" s="80"/>
      <c r="E84" s="80"/>
      <c r="F84" s="80"/>
      <c r="G84" s="80"/>
      <c r="H84" s="80"/>
      <c r="I84" s="80"/>
      <c r="J84" s="80"/>
      <c r="K84" s="12">
        <f t="shared" si="1"/>
        <v>0</v>
      </c>
    </row>
    <row r="85" spans="1:11" s="10" customFormat="1" ht="15.75" hidden="1">
      <c r="A85" s="84" t="s">
        <v>454</v>
      </c>
      <c r="B85" s="99">
        <v>2</v>
      </c>
      <c r="C85" s="80"/>
      <c r="D85" s="80"/>
      <c r="E85" s="80"/>
      <c r="F85" s="80"/>
      <c r="G85" s="80"/>
      <c r="H85" s="80"/>
      <c r="I85" s="80"/>
      <c r="J85" s="80"/>
      <c r="K85" s="12">
        <f t="shared" si="1"/>
        <v>0</v>
      </c>
    </row>
    <row r="86" spans="1:11" s="10" customFormat="1" ht="15.75" hidden="1">
      <c r="A86" s="84" t="s">
        <v>455</v>
      </c>
      <c r="B86" s="99">
        <v>2</v>
      </c>
      <c r="C86" s="80"/>
      <c r="D86" s="80"/>
      <c r="E86" s="80"/>
      <c r="F86" s="80"/>
      <c r="G86" s="80"/>
      <c r="H86" s="80"/>
      <c r="I86" s="80"/>
      <c r="J86" s="80"/>
      <c r="K86" s="12">
        <f t="shared" si="1"/>
        <v>0</v>
      </c>
    </row>
    <row r="87" spans="1:11" s="10" customFormat="1" ht="15.75" hidden="1">
      <c r="A87" s="84" t="s">
        <v>456</v>
      </c>
      <c r="B87" s="17">
        <v>2</v>
      </c>
      <c r="C87" s="80"/>
      <c r="D87" s="80"/>
      <c r="E87" s="80"/>
      <c r="F87" s="80"/>
      <c r="G87" s="80"/>
      <c r="H87" s="80"/>
      <c r="I87" s="80"/>
      <c r="J87" s="80"/>
      <c r="K87" s="12">
        <f t="shared" si="1"/>
        <v>0</v>
      </c>
    </row>
    <row r="88" spans="1:11" s="10" customFormat="1" ht="15.75" hidden="1">
      <c r="A88" s="84" t="s">
        <v>457</v>
      </c>
      <c r="B88" s="17">
        <v>2</v>
      </c>
      <c r="C88" s="80"/>
      <c r="D88" s="80"/>
      <c r="E88" s="80"/>
      <c r="F88" s="80"/>
      <c r="G88" s="80"/>
      <c r="H88" s="80"/>
      <c r="I88" s="80"/>
      <c r="J88" s="80"/>
      <c r="K88" s="12">
        <f t="shared" si="1"/>
        <v>0</v>
      </c>
    </row>
    <row r="89" spans="1:11" s="10" customFormat="1" ht="15.75" hidden="1">
      <c r="A89" s="84" t="s">
        <v>118</v>
      </c>
      <c r="B89" s="17"/>
      <c r="C89" s="80"/>
      <c r="D89" s="80"/>
      <c r="E89" s="80"/>
      <c r="F89" s="80"/>
      <c r="G89" s="80"/>
      <c r="H89" s="80"/>
      <c r="I89" s="80"/>
      <c r="J89" s="80"/>
      <c r="K89" s="12">
        <f t="shared" si="1"/>
        <v>0</v>
      </c>
    </row>
    <row r="90" spans="1:11" s="10" customFormat="1" ht="15.75" hidden="1">
      <c r="A90" s="84" t="s">
        <v>118</v>
      </c>
      <c r="B90" s="17"/>
      <c r="C90" s="80"/>
      <c r="D90" s="80"/>
      <c r="E90" s="80"/>
      <c r="F90" s="80"/>
      <c r="G90" s="80"/>
      <c r="H90" s="80"/>
      <c r="I90" s="80"/>
      <c r="J90" s="80"/>
      <c r="K90" s="12">
        <f t="shared" si="1"/>
        <v>0</v>
      </c>
    </row>
    <row r="91" spans="1:11" s="10" customFormat="1" ht="15.75" hidden="1">
      <c r="A91" s="106" t="s">
        <v>293</v>
      </c>
      <c r="B91" s="17"/>
      <c r="C91" s="80">
        <f>SUM(C81:C90)</f>
        <v>0</v>
      </c>
      <c r="D91" s="80">
        <f>SUM(D81:D90)</f>
        <v>0</v>
      </c>
      <c r="E91" s="80">
        <f>SUM(E81:E90)</f>
        <v>0</v>
      </c>
      <c r="F91" s="80"/>
      <c r="G91" s="80"/>
      <c r="H91" s="80"/>
      <c r="I91" s="80"/>
      <c r="J91" s="80"/>
      <c r="K91" s="12">
        <f t="shared" si="1"/>
        <v>0</v>
      </c>
    </row>
    <row r="92" spans="1:11" s="10" customFormat="1" ht="15.75" hidden="1">
      <c r="A92" s="60"/>
      <c r="B92" s="17"/>
      <c r="C92" s="80"/>
      <c r="D92" s="80"/>
      <c r="E92" s="80"/>
      <c r="F92" s="80"/>
      <c r="G92" s="80"/>
      <c r="H92" s="80"/>
      <c r="I92" s="80"/>
      <c r="J92" s="80"/>
      <c r="K92" s="12">
        <f t="shared" si="1"/>
        <v>0</v>
      </c>
    </row>
    <row r="93" spans="1:11" s="10" customFormat="1" ht="15.75" hidden="1">
      <c r="A93" s="60"/>
      <c r="B93" s="17"/>
      <c r="C93" s="80"/>
      <c r="D93" s="80"/>
      <c r="E93" s="80"/>
      <c r="F93" s="80"/>
      <c r="G93" s="80"/>
      <c r="H93" s="80"/>
      <c r="I93" s="80"/>
      <c r="J93" s="80"/>
      <c r="K93" s="12">
        <f t="shared" si="1"/>
        <v>0</v>
      </c>
    </row>
    <row r="94" spans="1:11" s="10" customFormat="1" ht="17.25" customHeight="1">
      <c r="A94" s="107" t="s">
        <v>294</v>
      </c>
      <c r="B94" s="17"/>
      <c r="C94" s="80">
        <f>C61+C65+C70+C80+C91</f>
        <v>35922</v>
      </c>
      <c r="D94" s="80">
        <f>D61+D65+D70+D80+D91</f>
        <v>35922</v>
      </c>
      <c r="E94" s="80">
        <f>E61+E65+E70+E80+E91</f>
        <v>35922</v>
      </c>
      <c r="F94" s="80"/>
      <c r="G94" s="80"/>
      <c r="H94" s="80"/>
      <c r="I94" s="80"/>
      <c r="J94" s="80"/>
      <c r="K94" s="12">
        <f t="shared" si="1"/>
        <v>0</v>
      </c>
    </row>
    <row r="95" spans="1:11" s="10" customFormat="1" ht="18.75" customHeight="1">
      <c r="A95" s="40" t="s">
        <v>265</v>
      </c>
      <c r="B95" s="99"/>
      <c r="C95" s="81">
        <f>SUM(C96:C96:C98)</f>
        <v>11130146</v>
      </c>
      <c r="D95" s="81">
        <f>SUM(D96:D96:D98)</f>
        <v>11130146</v>
      </c>
      <c r="E95" s="81">
        <f>SUM(E96:E96:E98)</f>
        <v>11160146</v>
      </c>
      <c r="F95" s="81"/>
      <c r="G95" s="81"/>
      <c r="H95" s="81"/>
      <c r="I95" s="81"/>
      <c r="J95" s="81"/>
      <c r="K95" s="12">
        <f t="shared" si="1"/>
        <v>30000</v>
      </c>
    </row>
    <row r="96" spans="1:11" s="10" customFormat="1" ht="15.75">
      <c r="A96" s="84" t="s">
        <v>386</v>
      </c>
      <c r="B96" s="97">
        <v>1</v>
      </c>
      <c r="C96" s="80">
        <f>SUMIF($B$7:$B$95,"1",C$7:C$95)</f>
        <v>0</v>
      </c>
      <c r="D96" s="80">
        <f>SUMIF($B$7:$B$95,"1",D$7:D$95)</f>
        <v>0</v>
      </c>
      <c r="E96" s="80">
        <f>SUMIF($B$7:$B$95,"1",E$7:E$95)</f>
        <v>0</v>
      </c>
      <c r="F96" s="80"/>
      <c r="G96" s="80"/>
      <c r="H96" s="80"/>
      <c r="I96" s="80"/>
      <c r="J96" s="80"/>
      <c r="K96" s="12">
        <f t="shared" si="1"/>
        <v>0</v>
      </c>
    </row>
    <row r="97" spans="1:11" s="10" customFormat="1" ht="15.75">
      <c r="A97" s="84" t="s">
        <v>230</v>
      </c>
      <c r="B97" s="97">
        <v>2</v>
      </c>
      <c r="C97" s="80">
        <f>SUMIF($B$7:$B$95,"2",C$7:C$95)</f>
        <v>11130146</v>
      </c>
      <c r="D97" s="80">
        <f>SUMIF($B$7:$B$95,"2",D$7:D$95)</f>
        <v>11130146</v>
      </c>
      <c r="E97" s="80">
        <f>SUMIF($B$7:$B$95,"2",E$7:E$95)</f>
        <v>11160146</v>
      </c>
      <c r="F97" s="80"/>
      <c r="G97" s="80"/>
      <c r="H97" s="80"/>
      <c r="I97" s="80"/>
      <c r="J97" s="80"/>
      <c r="K97" s="12">
        <f t="shared" si="1"/>
        <v>30000</v>
      </c>
    </row>
    <row r="98" spans="1:11" s="10" customFormat="1" ht="15.75">
      <c r="A98" s="84" t="s">
        <v>124</v>
      </c>
      <c r="B98" s="97">
        <v>3</v>
      </c>
      <c r="C98" s="80">
        <f>SUMIF($B$7:$B$95,"3",C$7:C$95)</f>
        <v>0</v>
      </c>
      <c r="D98" s="80">
        <f>SUMIF($B$7:$B$95,"3",D$7:D$95)</f>
        <v>0</v>
      </c>
      <c r="E98" s="80">
        <f>SUMIF($B$7:$B$95,"3",E$7:E$95)</f>
        <v>0</v>
      </c>
      <c r="F98" s="80"/>
      <c r="G98" s="80"/>
      <c r="H98" s="80"/>
      <c r="I98" s="80"/>
      <c r="J98" s="80"/>
      <c r="K98" s="12">
        <f t="shared" si="1"/>
        <v>0</v>
      </c>
    </row>
    <row r="99" spans="1:11" s="10" customFormat="1" ht="15.75">
      <c r="A99" s="64" t="s">
        <v>295</v>
      </c>
      <c r="B99" s="17"/>
      <c r="C99" s="81"/>
      <c r="D99" s="81"/>
      <c r="E99" s="81"/>
      <c r="F99" s="81"/>
      <c r="G99" s="81"/>
      <c r="H99" s="81"/>
      <c r="I99" s="81"/>
      <c r="J99" s="81"/>
      <c r="K99" s="12">
        <f t="shared" si="1"/>
        <v>0</v>
      </c>
    </row>
    <row r="100" spans="1:11" s="10" customFormat="1" ht="15.75" hidden="1">
      <c r="A100" s="84" t="s">
        <v>155</v>
      </c>
      <c r="B100" s="17">
        <v>2</v>
      </c>
      <c r="C100" s="80"/>
      <c r="D100" s="80"/>
      <c r="E100" s="80"/>
      <c r="F100" s="80"/>
      <c r="G100" s="80"/>
      <c r="H100" s="80"/>
      <c r="I100" s="80"/>
      <c r="J100" s="80"/>
      <c r="K100" s="12">
        <f t="shared" si="1"/>
        <v>0</v>
      </c>
    </row>
    <row r="101" spans="1:11" s="10" customFormat="1" ht="15.75" hidden="1">
      <c r="A101" s="84" t="s">
        <v>297</v>
      </c>
      <c r="B101" s="17">
        <v>2</v>
      </c>
      <c r="C101" s="80"/>
      <c r="D101" s="80"/>
      <c r="E101" s="80"/>
      <c r="F101" s="80"/>
      <c r="G101" s="80"/>
      <c r="H101" s="80"/>
      <c r="I101" s="80"/>
      <c r="J101" s="80"/>
      <c r="K101" s="12">
        <f t="shared" si="1"/>
        <v>0</v>
      </c>
    </row>
    <row r="102" spans="1:11" s="10" customFormat="1" ht="31.5" hidden="1">
      <c r="A102" s="84" t="s">
        <v>298</v>
      </c>
      <c r="B102" s="17">
        <v>2</v>
      </c>
      <c r="C102" s="80"/>
      <c r="D102" s="80"/>
      <c r="E102" s="80"/>
      <c r="F102" s="80"/>
      <c r="G102" s="80"/>
      <c r="H102" s="80"/>
      <c r="I102" s="80"/>
      <c r="J102" s="80"/>
      <c r="K102" s="12">
        <f t="shared" si="1"/>
        <v>0</v>
      </c>
    </row>
    <row r="103" spans="1:11" s="10" customFormat="1" ht="15.75" hidden="1">
      <c r="A103" s="84" t="s">
        <v>299</v>
      </c>
      <c r="B103" s="17">
        <v>2</v>
      </c>
      <c r="C103" s="80"/>
      <c r="D103" s="80"/>
      <c r="E103" s="80"/>
      <c r="F103" s="80"/>
      <c r="G103" s="80"/>
      <c r="H103" s="80"/>
      <c r="I103" s="80"/>
      <c r="J103" s="80"/>
      <c r="K103" s="12">
        <f t="shared" si="1"/>
        <v>0</v>
      </c>
    </row>
    <row r="104" spans="1:11" s="10" customFormat="1" ht="15.75" hidden="1">
      <c r="A104" s="84" t="s">
        <v>300</v>
      </c>
      <c r="B104" s="17">
        <v>2</v>
      </c>
      <c r="C104" s="80"/>
      <c r="D104" s="80"/>
      <c r="E104" s="80"/>
      <c r="F104" s="80"/>
      <c r="G104" s="80"/>
      <c r="H104" s="80"/>
      <c r="I104" s="80"/>
      <c r="J104" s="80"/>
      <c r="K104" s="12">
        <f t="shared" si="1"/>
        <v>0</v>
      </c>
    </row>
    <row r="105" spans="1:11" s="10" customFormat="1" ht="15.75" hidden="1">
      <c r="A105" s="84" t="s">
        <v>301</v>
      </c>
      <c r="B105" s="17">
        <v>2</v>
      </c>
      <c r="C105" s="80"/>
      <c r="D105" s="80"/>
      <c r="E105" s="80"/>
      <c r="F105" s="80"/>
      <c r="G105" s="80"/>
      <c r="H105" s="80"/>
      <c r="I105" s="80"/>
      <c r="J105" s="80"/>
      <c r="K105" s="12">
        <f t="shared" si="1"/>
        <v>0</v>
      </c>
    </row>
    <row r="106" spans="1:11" s="10" customFormat="1" ht="15.75" hidden="1">
      <c r="A106" s="106" t="s">
        <v>302</v>
      </c>
      <c r="B106" s="17"/>
      <c r="C106" s="80">
        <f>SUM(C100:C105)</f>
        <v>0</v>
      </c>
      <c r="D106" s="80">
        <f>SUM(D100:D105)</f>
        <v>0</v>
      </c>
      <c r="E106" s="80">
        <f>SUM(E100:E105)</f>
        <v>0</v>
      </c>
      <c r="F106" s="80"/>
      <c r="G106" s="80"/>
      <c r="H106" s="80"/>
      <c r="I106" s="80"/>
      <c r="J106" s="80"/>
      <c r="K106" s="12">
        <f t="shared" si="1"/>
        <v>0</v>
      </c>
    </row>
    <row r="107" spans="1:11" s="10" customFormat="1" ht="15.75" hidden="1">
      <c r="A107" s="60"/>
      <c r="B107" s="17">
        <v>2</v>
      </c>
      <c r="C107" s="80"/>
      <c r="D107" s="80"/>
      <c r="E107" s="80"/>
      <c r="F107" s="80"/>
      <c r="G107" s="80"/>
      <c r="H107" s="80"/>
      <c r="I107" s="80"/>
      <c r="J107" s="80"/>
      <c r="K107" s="12">
        <f t="shared" si="1"/>
        <v>0</v>
      </c>
    </row>
    <row r="108" spans="1:11" s="10" customFormat="1" ht="15.75" hidden="1">
      <c r="A108" s="84"/>
      <c r="B108" s="17"/>
      <c r="C108" s="80"/>
      <c r="D108" s="80"/>
      <c r="E108" s="80"/>
      <c r="F108" s="80"/>
      <c r="G108" s="80"/>
      <c r="H108" s="80"/>
      <c r="I108" s="80"/>
      <c r="J108" s="80"/>
      <c r="K108" s="12">
        <f t="shared" si="1"/>
        <v>0</v>
      </c>
    </row>
    <row r="109" spans="1:11" s="10" customFormat="1" ht="15.75" hidden="1">
      <c r="A109" s="60"/>
      <c r="B109" s="17">
        <v>2</v>
      </c>
      <c r="C109" s="80"/>
      <c r="D109" s="80"/>
      <c r="E109" s="80"/>
      <c r="F109" s="80"/>
      <c r="G109" s="80"/>
      <c r="H109" s="80"/>
      <c r="I109" s="80"/>
      <c r="J109" s="80"/>
      <c r="K109" s="12">
        <f t="shared" si="1"/>
        <v>0</v>
      </c>
    </row>
    <row r="110" spans="1:11" s="10" customFormat="1" ht="15.75">
      <c r="A110" s="106" t="s">
        <v>303</v>
      </c>
      <c r="B110" s="17">
        <v>2</v>
      </c>
      <c r="C110" s="80">
        <f>SUM(C108:C109)</f>
        <v>0</v>
      </c>
      <c r="D110" s="80">
        <f>SUM(D108:D109)</f>
        <v>0</v>
      </c>
      <c r="E110" s="80">
        <v>2328000</v>
      </c>
      <c r="F110" s="80"/>
      <c r="G110" s="80"/>
      <c r="H110" s="80"/>
      <c r="I110" s="80"/>
      <c r="J110" s="80"/>
      <c r="K110" s="12">
        <f t="shared" si="1"/>
        <v>2328000</v>
      </c>
    </row>
    <row r="111" spans="1:11" s="10" customFormat="1" ht="15.75">
      <c r="A111" s="107" t="s">
        <v>304</v>
      </c>
      <c r="B111" s="17"/>
      <c r="C111" s="80">
        <f>C106+C110+C107</f>
        <v>0</v>
      </c>
      <c r="D111" s="80">
        <f>D106+D110+D107</f>
        <v>0</v>
      </c>
      <c r="E111" s="80">
        <f>E106+E110+E107</f>
        <v>2328000</v>
      </c>
      <c r="F111" s="80"/>
      <c r="G111" s="80"/>
      <c r="H111" s="80"/>
      <c r="I111" s="80"/>
      <c r="J111" s="80"/>
      <c r="K111" s="12">
        <f t="shared" si="1"/>
        <v>2328000</v>
      </c>
    </row>
    <row r="112" spans="1:11" s="10" customFormat="1" ht="15.75" hidden="1">
      <c r="A112" s="60"/>
      <c r="B112" s="17"/>
      <c r="C112" s="80"/>
      <c r="D112" s="80"/>
      <c r="E112" s="80"/>
      <c r="F112" s="80"/>
      <c r="G112" s="80"/>
      <c r="H112" s="80"/>
      <c r="I112" s="80"/>
      <c r="J112" s="80"/>
      <c r="K112" s="12">
        <f t="shared" si="1"/>
        <v>0</v>
      </c>
    </row>
    <row r="113" spans="1:11" s="10" customFormat="1" ht="31.5" hidden="1">
      <c r="A113" s="60" t="s">
        <v>305</v>
      </c>
      <c r="B113" s="17"/>
      <c r="C113" s="80"/>
      <c r="D113" s="80"/>
      <c r="E113" s="80"/>
      <c r="F113" s="80"/>
      <c r="G113" s="80"/>
      <c r="H113" s="80"/>
      <c r="I113" s="80"/>
      <c r="J113" s="80"/>
      <c r="K113" s="12">
        <f t="shared" si="1"/>
        <v>0</v>
      </c>
    </row>
    <row r="114" spans="1:11" s="10" customFormat="1" ht="15.75" hidden="1">
      <c r="A114" s="60"/>
      <c r="B114" s="17"/>
      <c r="C114" s="80"/>
      <c r="D114" s="80"/>
      <c r="E114" s="80"/>
      <c r="F114" s="80"/>
      <c r="G114" s="80"/>
      <c r="H114" s="80"/>
      <c r="I114" s="80"/>
      <c r="J114" s="80"/>
      <c r="K114" s="12">
        <f t="shared" si="1"/>
        <v>0</v>
      </c>
    </row>
    <row r="115" spans="1:11" s="10" customFormat="1" ht="31.5" hidden="1">
      <c r="A115" s="60" t="s">
        <v>306</v>
      </c>
      <c r="B115" s="17"/>
      <c r="C115" s="80"/>
      <c r="D115" s="80"/>
      <c r="E115" s="80"/>
      <c r="F115" s="80"/>
      <c r="G115" s="80"/>
      <c r="H115" s="80"/>
      <c r="I115" s="80"/>
      <c r="J115" s="80"/>
      <c r="K115" s="12">
        <f t="shared" si="1"/>
        <v>0</v>
      </c>
    </row>
    <row r="116" spans="1:11" s="10" customFormat="1" ht="15.75" hidden="1">
      <c r="A116" s="60"/>
      <c r="B116" s="17"/>
      <c r="C116" s="80"/>
      <c r="D116" s="80"/>
      <c r="E116" s="80"/>
      <c r="F116" s="80"/>
      <c r="G116" s="80"/>
      <c r="H116" s="80"/>
      <c r="I116" s="80"/>
      <c r="J116" s="80"/>
      <c r="K116" s="12">
        <f t="shared" si="1"/>
        <v>0</v>
      </c>
    </row>
    <row r="117" spans="1:11" s="10" customFormat="1" ht="31.5" hidden="1">
      <c r="A117" s="60" t="s">
        <v>307</v>
      </c>
      <c r="B117" s="17"/>
      <c r="C117" s="80"/>
      <c r="D117" s="80"/>
      <c r="E117" s="80"/>
      <c r="F117" s="80"/>
      <c r="G117" s="80"/>
      <c r="H117" s="80"/>
      <c r="I117" s="80"/>
      <c r="J117" s="80"/>
      <c r="K117" s="12">
        <f t="shared" si="1"/>
        <v>0</v>
      </c>
    </row>
    <row r="118" spans="1:11" s="10" customFormat="1" ht="31.5" hidden="1">
      <c r="A118" s="84" t="s">
        <v>471</v>
      </c>
      <c r="B118" s="17">
        <v>2</v>
      </c>
      <c r="C118" s="80"/>
      <c r="D118" s="80"/>
      <c r="E118" s="80"/>
      <c r="F118" s="80"/>
      <c r="G118" s="80"/>
      <c r="H118" s="80"/>
      <c r="I118" s="80"/>
      <c r="J118" s="80"/>
      <c r="K118" s="12">
        <f t="shared" si="1"/>
        <v>0</v>
      </c>
    </row>
    <row r="119" spans="1:11" s="10" customFormat="1" ht="15.75" hidden="1">
      <c r="A119" s="60" t="s">
        <v>509</v>
      </c>
      <c r="B119" s="17">
        <v>2</v>
      </c>
      <c r="C119" s="80"/>
      <c r="D119" s="80"/>
      <c r="E119" s="80"/>
      <c r="F119" s="80"/>
      <c r="G119" s="80"/>
      <c r="H119" s="80"/>
      <c r="I119" s="80"/>
      <c r="J119" s="80"/>
      <c r="K119" s="12">
        <f t="shared" si="1"/>
        <v>0</v>
      </c>
    </row>
    <row r="120" spans="1:11" s="10" customFormat="1" ht="15.75" hidden="1">
      <c r="A120" s="106" t="s">
        <v>472</v>
      </c>
      <c r="B120" s="17"/>
      <c r="C120" s="80">
        <f>SUM(C117:C119)</f>
        <v>0</v>
      </c>
      <c r="D120" s="80">
        <f>SUM(D117:D119)</f>
        <v>0</v>
      </c>
      <c r="E120" s="80">
        <f>SUM(E117:E119)</f>
        <v>0</v>
      </c>
      <c r="F120" s="80"/>
      <c r="G120" s="80"/>
      <c r="H120" s="80"/>
      <c r="I120" s="80"/>
      <c r="J120" s="80"/>
      <c r="K120" s="12">
        <f t="shared" si="1"/>
        <v>0</v>
      </c>
    </row>
    <row r="121" spans="1:11" s="10" customFormat="1" ht="15.75" hidden="1">
      <c r="A121" s="60" t="s">
        <v>502</v>
      </c>
      <c r="B121" s="17">
        <v>2</v>
      </c>
      <c r="C121" s="80"/>
      <c r="D121" s="80"/>
      <c r="E121" s="80"/>
      <c r="F121" s="80"/>
      <c r="G121" s="80"/>
      <c r="H121" s="80"/>
      <c r="I121" s="80"/>
      <c r="J121" s="80"/>
      <c r="K121" s="12">
        <f t="shared" si="1"/>
        <v>0</v>
      </c>
    </row>
    <row r="122" spans="1:11" s="10" customFormat="1" ht="31.5" hidden="1">
      <c r="A122" s="106" t="s">
        <v>506</v>
      </c>
      <c r="B122" s="17"/>
      <c r="C122" s="80">
        <f>SUM(C121)</f>
        <v>0</v>
      </c>
      <c r="D122" s="80">
        <f>SUM(D121)</f>
        <v>0</v>
      </c>
      <c r="E122" s="80">
        <f>SUM(E121)</f>
        <v>0</v>
      </c>
      <c r="F122" s="80"/>
      <c r="G122" s="80"/>
      <c r="H122" s="80"/>
      <c r="I122" s="80"/>
      <c r="J122" s="80"/>
      <c r="K122" s="12">
        <f t="shared" si="1"/>
        <v>0</v>
      </c>
    </row>
    <row r="123" spans="1:11" s="10" customFormat="1" ht="15.75" hidden="1">
      <c r="A123" s="106"/>
      <c r="B123" s="17"/>
      <c r="C123" s="80"/>
      <c r="D123" s="80"/>
      <c r="E123" s="80"/>
      <c r="F123" s="80"/>
      <c r="G123" s="80"/>
      <c r="H123" s="80"/>
      <c r="I123" s="80"/>
      <c r="J123" s="80"/>
      <c r="K123" s="12">
        <f t="shared" si="1"/>
        <v>0</v>
      </c>
    </row>
    <row r="124" spans="1:11" s="10" customFormat="1" ht="15.75" hidden="1">
      <c r="A124" s="84"/>
      <c r="B124" s="17"/>
      <c r="C124" s="80"/>
      <c r="D124" s="80"/>
      <c r="E124" s="80"/>
      <c r="F124" s="80"/>
      <c r="G124" s="80"/>
      <c r="H124" s="80"/>
      <c r="I124" s="80"/>
      <c r="J124" s="80"/>
      <c r="K124" s="12">
        <f t="shared" si="1"/>
        <v>0</v>
      </c>
    </row>
    <row r="125" spans="1:11" s="10" customFormat="1" ht="15.75" hidden="1">
      <c r="A125" s="106" t="s">
        <v>157</v>
      </c>
      <c r="B125" s="17"/>
      <c r="C125" s="80">
        <f>SUM(C123:C124)</f>
        <v>0</v>
      </c>
      <c r="D125" s="80">
        <f>SUM(D123:D124)</f>
        <v>0</v>
      </c>
      <c r="E125" s="80">
        <f>SUM(E123:E124)</f>
        <v>0</v>
      </c>
      <c r="F125" s="80"/>
      <c r="G125" s="80"/>
      <c r="H125" s="80"/>
      <c r="I125" s="80"/>
      <c r="J125" s="80"/>
      <c r="K125" s="12">
        <f t="shared" si="1"/>
        <v>0</v>
      </c>
    </row>
    <row r="126" spans="1:11" s="10" customFormat="1" ht="15.75" hidden="1">
      <c r="A126" s="106"/>
      <c r="B126" s="17"/>
      <c r="C126" s="80"/>
      <c r="D126" s="80"/>
      <c r="E126" s="80"/>
      <c r="F126" s="80"/>
      <c r="G126" s="80"/>
      <c r="H126" s="80"/>
      <c r="I126" s="80"/>
      <c r="J126" s="80"/>
      <c r="K126" s="12">
        <f t="shared" si="1"/>
        <v>0</v>
      </c>
    </row>
    <row r="127" spans="1:11" s="10" customFormat="1" ht="15.75" hidden="1">
      <c r="A127" s="120"/>
      <c r="B127" s="17"/>
      <c r="C127" s="80"/>
      <c r="D127" s="80"/>
      <c r="E127" s="80"/>
      <c r="F127" s="80"/>
      <c r="G127" s="80"/>
      <c r="H127" s="80"/>
      <c r="I127" s="80"/>
      <c r="J127" s="80"/>
      <c r="K127" s="12">
        <f t="shared" si="1"/>
        <v>0</v>
      </c>
    </row>
    <row r="128" spans="1:11" s="10" customFormat="1" ht="15.75" hidden="1">
      <c r="A128" s="120"/>
      <c r="B128" s="17"/>
      <c r="C128" s="80"/>
      <c r="D128" s="80"/>
      <c r="E128" s="80"/>
      <c r="F128" s="80"/>
      <c r="G128" s="80"/>
      <c r="H128" s="80"/>
      <c r="I128" s="80"/>
      <c r="J128" s="80"/>
      <c r="K128" s="12">
        <f t="shared" si="1"/>
        <v>0</v>
      </c>
    </row>
    <row r="129" spans="1:11" s="10" customFormat="1" ht="15.75" hidden="1">
      <c r="A129" s="106" t="s">
        <v>158</v>
      </c>
      <c r="B129" s="17"/>
      <c r="C129" s="80">
        <f>SUM(C127:C128)</f>
        <v>0</v>
      </c>
      <c r="D129" s="80">
        <f>SUM(D127:D128)</f>
        <v>0</v>
      </c>
      <c r="E129" s="80">
        <f>SUM(E127:E128)</f>
        <v>0</v>
      </c>
      <c r="F129" s="80"/>
      <c r="G129" s="80"/>
      <c r="H129" s="80"/>
      <c r="I129" s="80"/>
      <c r="J129" s="80"/>
      <c r="K129" s="12">
        <f t="shared" si="1"/>
        <v>0</v>
      </c>
    </row>
    <row r="130" spans="1:11" s="10" customFormat="1" ht="15.75">
      <c r="A130" s="60" t="s">
        <v>661</v>
      </c>
      <c r="B130" s="17">
        <v>2</v>
      </c>
      <c r="C130" s="80"/>
      <c r="D130" s="80">
        <v>0</v>
      </c>
      <c r="E130" s="80">
        <v>12043343</v>
      </c>
      <c r="F130" s="80"/>
      <c r="G130" s="80"/>
      <c r="H130" s="80"/>
      <c r="I130" s="80"/>
      <c r="J130" s="80"/>
      <c r="K130" s="12">
        <f t="shared" si="1"/>
        <v>12043343</v>
      </c>
    </row>
    <row r="131" spans="1:11" s="10" customFormat="1" ht="31.5">
      <c r="A131" s="60" t="s">
        <v>308</v>
      </c>
      <c r="B131" s="17"/>
      <c r="C131" s="80">
        <f>C120+C129+C122+C125+C130</f>
        <v>0</v>
      </c>
      <c r="D131" s="80">
        <f>D120+D129+D122+D125+D130</f>
        <v>0</v>
      </c>
      <c r="E131" s="80">
        <f>E120+E129+E122+E125+E130</f>
        <v>12043343</v>
      </c>
      <c r="F131" s="80"/>
      <c r="G131" s="80"/>
      <c r="H131" s="80"/>
      <c r="I131" s="80"/>
      <c r="J131" s="80"/>
      <c r="K131" s="12">
        <f t="shared" si="1"/>
        <v>12043343</v>
      </c>
    </row>
    <row r="132" spans="1:11" s="10" customFormat="1" ht="31.5">
      <c r="A132" s="40" t="s">
        <v>295</v>
      </c>
      <c r="B132" s="99"/>
      <c r="C132" s="81">
        <f>SUM(C133:C133:C135)</f>
        <v>0</v>
      </c>
      <c r="D132" s="81">
        <f>SUM(D133:D133:D135)</f>
        <v>0</v>
      </c>
      <c r="E132" s="81">
        <f>SUM(E133:E133:E135)</f>
        <v>14371343</v>
      </c>
      <c r="F132" s="81"/>
      <c r="G132" s="81"/>
      <c r="H132" s="81"/>
      <c r="I132" s="81"/>
      <c r="J132" s="81"/>
      <c r="K132" s="12">
        <f t="shared" si="1"/>
        <v>14371343</v>
      </c>
    </row>
    <row r="133" spans="1:11" s="10" customFormat="1" ht="15.75">
      <c r="A133" s="84" t="s">
        <v>386</v>
      </c>
      <c r="B133" s="97">
        <v>1</v>
      </c>
      <c r="C133" s="80">
        <f>SUMIF($B$99:$B$132,"1",C$99:C$132)</f>
        <v>0</v>
      </c>
      <c r="D133" s="80">
        <f>SUMIF($B$99:$B$132,"1",D$99:D$132)</f>
        <v>0</v>
      </c>
      <c r="E133" s="80">
        <f>SUMIF($B$99:$B$132,"1",E$99:E$132)</f>
        <v>0</v>
      </c>
      <c r="F133" s="80"/>
      <c r="G133" s="80"/>
      <c r="H133" s="80"/>
      <c r="I133" s="80"/>
      <c r="J133" s="80"/>
      <c r="K133" s="12">
        <f t="shared" si="1"/>
        <v>0</v>
      </c>
    </row>
    <row r="134" spans="1:11" s="10" customFormat="1" ht="15.75">
      <c r="A134" s="84" t="s">
        <v>230</v>
      </c>
      <c r="B134" s="97">
        <v>2</v>
      </c>
      <c r="C134" s="80">
        <f>SUMIF($B$99:$B$132,"2",C$99:C$132)</f>
        <v>0</v>
      </c>
      <c r="D134" s="80">
        <f>SUMIF($B$99:$B$132,"2",D$99:D$132)</f>
        <v>0</v>
      </c>
      <c r="E134" s="80">
        <f>SUMIF($B$99:$B$132,"2",E$99:E$132)</f>
        <v>14371343</v>
      </c>
      <c r="F134" s="80"/>
      <c r="G134" s="80"/>
      <c r="H134" s="80"/>
      <c r="I134" s="80"/>
      <c r="J134" s="80"/>
      <c r="K134" s="12">
        <f t="shared" si="1"/>
        <v>14371343</v>
      </c>
    </row>
    <row r="135" spans="1:11" s="10" customFormat="1" ht="15.75">
      <c r="A135" s="84" t="s">
        <v>124</v>
      </c>
      <c r="B135" s="97">
        <v>3</v>
      </c>
      <c r="C135" s="80">
        <f>SUMIF($B$99:$B$132,"3",C$99:C$132)</f>
        <v>0</v>
      </c>
      <c r="D135" s="80">
        <f>SUMIF($B$99:$B$132,"3",D$99:D$132)</f>
        <v>0</v>
      </c>
      <c r="E135" s="80">
        <f>SUMIF($B$99:$B$132,"3",E$99:E$132)</f>
        <v>0</v>
      </c>
      <c r="F135" s="80"/>
      <c r="G135" s="80"/>
      <c r="H135" s="80"/>
      <c r="I135" s="80"/>
      <c r="J135" s="80"/>
      <c r="K135" s="12">
        <f t="shared" si="1"/>
        <v>0</v>
      </c>
    </row>
    <row r="136" spans="1:11" s="10" customFormat="1" ht="15.75">
      <c r="A136" s="64" t="s">
        <v>310</v>
      </c>
      <c r="B136" s="17"/>
      <c r="C136" s="128"/>
      <c r="D136" s="128"/>
      <c r="E136" s="128"/>
      <c r="F136" s="128"/>
      <c r="G136" s="128"/>
      <c r="H136" s="128"/>
      <c r="I136" s="128"/>
      <c r="J136" s="128"/>
      <c r="K136" s="12">
        <f t="shared" si="1"/>
        <v>0</v>
      </c>
    </row>
    <row r="137" spans="1:11" s="10" customFormat="1" ht="15.75" hidden="1">
      <c r="A137" s="84" t="s">
        <v>312</v>
      </c>
      <c r="B137" s="17">
        <v>2</v>
      </c>
      <c r="C137" s="123"/>
      <c r="D137" s="123"/>
      <c r="E137" s="123"/>
      <c r="F137" s="123"/>
      <c r="G137" s="123"/>
      <c r="H137" s="123"/>
      <c r="I137" s="123"/>
      <c r="J137" s="123"/>
      <c r="K137" s="12">
        <f t="shared" si="1"/>
        <v>0</v>
      </c>
    </row>
    <row r="138" spans="1:11" s="10" customFormat="1" ht="15.75" hidden="1">
      <c r="A138" s="107" t="s">
        <v>311</v>
      </c>
      <c r="B138" s="17"/>
      <c r="C138" s="123">
        <f>SUM(C137)</f>
        <v>0</v>
      </c>
      <c r="D138" s="123">
        <f>SUM(D137)</f>
        <v>0</v>
      </c>
      <c r="E138" s="123">
        <f>SUM(E137)</f>
        <v>0</v>
      </c>
      <c r="F138" s="123"/>
      <c r="G138" s="123"/>
      <c r="H138" s="123"/>
      <c r="I138" s="123"/>
      <c r="J138" s="123"/>
      <c r="K138" s="12">
        <f aca="true" t="shared" si="2" ref="K138:K201">E138-D138</f>
        <v>0</v>
      </c>
    </row>
    <row r="139" spans="1:11" s="10" customFormat="1" ht="15.75" hidden="1">
      <c r="A139" s="84" t="s">
        <v>116</v>
      </c>
      <c r="B139" s="17">
        <v>3</v>
      </c>
      <c r="C139" s="123"/>
      <c r="D139" s="123"/>
      <c r="E139" s="123"/>
      <c r="F139" s="123"/>
      <c r="G139" s="123"/>
      <c r="H139" s="123"/>
      <c r="I139" s="123"/>
      <c r="J139" s="123"/>
      <c r="K139" s="12">
        <f t="shared" si="2"/>
        <v>0</v>
      </c>
    </row>
    <row r="140" spans="1:11" s="10" customFormat="1" ht="15.75">
      <c r="A140" s="84" t="s">
        <v>115</v>
      </c>
      <c r="B140" s="17">
        <v>3</v>
      </c>
      <c r="C140" s="80">
        <v>1100000</v>
      </c>
      <c r="D140" s="80">
        <v>1100000</v>
      </c>
      <c r="E140" s="80">
        <v>1100000</v>
      </c>
      <c r="F140" s="80"/>
      <c r="G140" s="80"/>
      <c r="H140" s="80"/>
      <c r="I140" s="80"/>
      <c r="J140" s="80"/>
      <c r="K140" s="12">
        <f t="shared" si="2"/>
        <v>0</v>
      </c>
    </row>
    <row r="141" spans="1:11" s="10" customFormat="1" ht="15.75">
      <c r="A141" s="107" t="s">
        <v>313</v>
      </c>
      <c r="B141" s="17"/>
      <c r="C141" s="80">
        <f>SUM(C139:C140)</f>
        <v>1100000</v>
      </c>
      <c r="D141" s="80">
        <f>SUM(D139:D140)</f>
        <v>1100000</v>
      </c>
      <c r="E141" s="80">
        <f>SUM(E139:E140)</f>
        <v>1100000</v>
      </c>
      <c r="F141" s="80"/>
      <c r="G141" s="80"/>
      <c r="H141" s="80"/>
      <c r="I141" s="80"/>
      <c r="J141" s="80"/>
      <c r="K141" s="12">
        <f t="shared" si="2"/>
        <v>0</v>
      </c>
    </row>
    <row r="142" spans="1:11" s="10" customFormat="1" ht="31.5">
      <c r="A142" s="84" t="s">
        <v>314</v>
      </c>
      <c r="B142" s="17">
        <v>3</v>
      </c>
      <c r="C142" s="80">
        <v>2400000</v>
      </c>
      <c r="D142" s="80">
        <v>2400000</v>
      </c>
      <c r="E142" s="80">
        <v>2400000</v>
      </c>
      <c r="F142" s="80"/>
      <c r="G142" s="80"/>
      <c r="H142" s="80"/>
      <c r="I142" s="80"/>
      <c r="J142" s="80"/>
      <c r="K142" s="12">
        <f t="shared" si="2"/>
        <v>0</v>
      </c>
    </row>
    <row r="143" spans="1:11" s="10" customFormat="1" ht="31.5">
      <c r="A143" s="84" t="s">
        <v>315</v>
      </c>
      <c r="B143" s="17">
        <v>3</v>
      </c>
      <c r="C143" s="123"/>
      <c r="D143" s="123"/>
      <c r="E143" s="123"/>
      <c r="F143" s="123"/>
      <c r="G143" s="123"/>
      <c r="H143" s="123"/>
      <c r="I143" s="123"/>
      <c r="J143" s="123"/>
      <c r="K143" s="12">
        <f t="shared" si="2"/>
        <v>0</v>
      </c>
    </row>
    <row r="144" spans="1:11" s="10" customFormat="1" ht="15.75">
      <c r="A144" s="107" t="s">
        <v>316</v>
      </c>
      <c r="B144" s="17"/>
      <c r="C144" s="80">
        <f>SUM(C142:C143)</f>
        <v>2400000</v>
      </c>
      <c r="D144" s="80">
        <f>SUM(D142:D143)</f>
        <v>2400000</v>
      </c>
      <c r="E144" s="80">
        <f>SUM(E142:E143)</f>
        <v>2400000</v>
      </c>
      <c r="F144" s="80"/>
      <c r="G144" s="80"/>
      <c r="H144" s="80"/>
      <c r="I144" s="80"/>
      <c r="J144" s="80"/>
      <c r="K144" s="12">
        <f t="shared" si="2"/>
        <v>0</v>
      </c>
    </row>
    <row r="145" spans="1:11" s="10" customFormat="1" ht="31.5">
      <c r="A145" s="84" t="s">
        <v>317</v>
      </c>
      <c r="B145" s="17">
        <v>2</v>
      </c>
      <c r="C145" s="80">
        <v>280000</v>
      </c>
      <c r="D145" s="80">
        <v>280000</v>
      </c>
      <c r="E145" s="80">
        <v>280000</v>
      </c>
      <c r="F145" s="80"/>
      <c r="G145" s="80"/>
      <c r="H145" s="80"/>
      <c r="I145" s="80"/>
      <c r="J145" s="80"/>
      <c r="K145" s="12">
        <f t="shared" si="2"/>
        <v>0</v>
      </c>
    </row>
    <row r="146" spans="1:11" s="10" customFormat="1" ht="15.75" hidden="1">
      <c r="A146" s="84" t="s">
        <v>318</v>
      </c>
      <c r="B146" s="17">
        <v>2</v>
      </c>
      <c r="C146" s="123"/>
      <c r="D146" s="123"/>
      <c r="E146" s="123"/>
      <c r="F146" s="123"/>
      <c r="G146" s="123"/>
      <c r="H146" s="123"/>
      <c r="I146" s="123"/>
      <c r="J146" s="123"/>
      <c r="K146" s="12">
        <f t="shared" si="2"/>
        <v>0</v>
      </c>
    </row>
    <row r="147" spans="1:11" s="10" customFormat="1" ht="15.75">
      <c r="A147" s="60" t="s">
        <v>319</v>
      </c>
      <c r="B147" s="17"/>
      <c r="C147" s="80">
        <f>SUM(C145:C146)</f>
        <v>280000</v>
      </c>
      <c r="D147" s="80">
        <f>SUM(D145:D146)</f>
        <v>280000</v>
      </c>
      <c r="E147" s="80">
        <f>SUM(E145:E146)</f>
        <v>280000</v>
      </c>
      <c r="F147" s="80"/>
      <c r="G147" s="80"/>
      <c r="H147" s="80"/>
      <c r="I147" s="80"/>
      <c r="J147" s="80"/>
      <c r="K147" s="12">
        <f t="shared" si="2"/>
        <v>0</v>
      </c>
    </row>
    <row r="148" spans="1:11" s="10" customFormat="1" ht="15.75">
      <c r="A148" s="84" t="s">
        <v>320</v>
      </c>
      <c r="B148" s="17">
        <v>3</v>
      </c>
      <c r="C148" s="80">
        <v>400000</v>
      </c>
      <c r="D148" s="80">
        <v>400000</v>
      </c>
      <c r="E148" s="80">
        <v>400000</v>
      </c>
      <c r="F148" s="80"/>
      <c r="G148" s="80"/>
      <c r="H148" s="80"/>
      <c r="I148" s="80"/>
      <c r="J148" s="80"/>
      <c r="K148" s="12">
        <f t="shared" si="2"/>
        <v>0</v>
      </c>
    </row>
    <row r="149" spans="1:11" s="10" customFormat="1" ht="15.75" hidden="1">
      <c r="A149" s="84" t="s">
        <v>321</v>
      </c>
      <c r="B149" s="17">
        <v>2</v>
      </c>
      <c r="C149" s="123"/>
      <c r="D149" s="123"/>
      <c r="E149" s="123"/>
      <c r="F149" s="123"/>
      <c r="G149" s="123"/>
      <c r="H149" s="123"/>
      <c r="I149" s="123"/>
      <c r="J149" s="123"/>
      <c r="K149" s="12">
        <f t="shared" si="2"/>
        <v>0</v>
      </c>
    </row>
    <row r="150" spans="1:11" s="10" customFormat="1" ht="15.75">
      <c r="A150" s="107" t="s">
        <v>322</v>
      </c>
      <c r="B150" s="17"/>
      <c r="C150" s="80">
        <f>SUM(C148:C149)</f>
        <v>400000</v>
      </c>
      <c r="D150" s="80">
        <f>SUM(D148:D149)</f>
        <v>400000</v>
      </c>
      <c r="E150" s="80">
        <f>SUM(E148:E149)</f>
        <v>400000</v>
      </c>
      <c r="F150" s="80"/>
      <c r="G150" s="80"/>
      <c r="H150" s="80"/>
      <c r="I150" s="80"/>
      <c r="J150" s="80"/>
      <c r="K150" s="12">
        <f t="shared" si="2"/>
        <v>0</v>
      </c>
    </row>
    <row r="151" spans="1:11" s="10" customFormat="1" ht="15.75" hidden="1">
      <c r="A151" s="84" t="s">
        <v>323</v>
      </c>
      <c r="B151" s="17">
        <v>2</v>
      </c>
      <c r="C151" s="123"/>
      <c r="D151" s="123"/>
      <c r="E151" s="123"/>
      <c r="F151" s="123"/>
      <c r="G151" s="123"/>
      <c r="H151" s="123"/>
      <c r="I151" s="123"/>
      <c r="J151" s="123"/>
      <c r="K151" s="12">
        <f t="shared" si="2"/>
        <v>0</v>
      </c>
    </row>
    <row r="152" spans="1:11" s="10" customFormat="1" ht="15.75" hidden="1">
      <c r="A152" s="84" t="s">
        <v>324</v>
      </c>
      <c r="B152" s="17">
        <v>2</v>
      </c>
      <c r="C152" s="123"/>
      <c r="D152" s="123"/>
      <c r="E152" s="123"/>
      <c r="F152" s="123"/>
      <c r="G152" s="123"/>
      <c r="H152" s="123"/>
      <c r="I152" s="123"/>
      <c r="J152" s="123"/>
      <c r="K152" s="12">
        <f t="shared" si="2"/>
        <v>0</v>
      </c>
    </row>
    <row r="153" spans="1:11" s="10" customFormat="1" ht="15.75" hidden="1">
      <c r="A153" s="84" t="s">
        <v>145</v>
      </c>
      <c r="B153" s="17">
        <v>2</v>
      </c>
      <c r="C153" s="123"/>
      <c r="D153" s="123"/>
      <c r="E153" s="123"/>
      <c r="F153" s="123"/>
      <c r="G153" s="123"/>
      <c r="H153" s="123"/>
      <c r="I153" s="123"/>
      <c r="J153" s="123"/>
      <c r="K153" s="12">
        <f t="shared" si="2"/>
        <v>0</v>
      </c>
    </row>
    <row r="154" spans="1:11" s="10" customFormat="1" ht="15.75" hidden="1">
      <c r="A154" s="84" t="s">
        <v>146</v>
      </c>
      <c r="B154" s="17">
        <v>2</v>
      </c>
      <c r="C154" s="123"/>
      <c r="D154" s="123"/>
      <c r="E154" s="123"/>
      <c r="F154" s="123"/>
      <c r="G154" s="123"/>
      <c r="H154" s="123"/>
      <c r="I154" s="123"/>
      <c r="J154" s="123"/>
      <c r="K154" s="12">
        <f t="shared" si="2"/>
        <v>0</v>
      </c>
    </row>
    <row r="155" spans="1:11" s="10" customFormat="1" ht="15.75" hidden="1">
      <c r="A155" s="84" t="s">
        <v>147</v>
      </c>
      <c r="B155" s="17">
        <v>2</v>
      </c>
      <c r="C155" s="123"/>
      <c r="D155" s="123"/>
      <c r="E155" s="123"/>
      <c r="F155" s="123"/>
      <c r="G155" s="123"/>
      <c r="H155" s="123"/>
      <c r="I155" s="123"/>
      <c r="J155" s="123"/>
      <c r="K155" s="12">
        <f t="shared" si="2"/>
        <v>0</v>
      </c>
    </row>
    <row r="156" spans="1:11" s="10" customFormat="1" ht="31.5" hidden="1">
      <c r="A156" s="84" t="s">
        <v>325</v>
      </c>
      <c r="B156" s="17">
        <v>2</v>
      </c>
      <c r="C156" s="123"/>
      <c r="D156" s="123"/>
      <c r="E156" s="123"/>
      <c r="F156" s="123"/>
      <c r="G156" s="123"/>
      <c r="H156" s="123"/>
      <c r="I156" s="123"/>
      <c r="J156" s="123"/>
      <c r="K156" s="12">
        <f t="shared" si="2"/>
        <v>0</v>
      </c>
    </row>
    <row r="157" spans="1:11" s="10" customFormat="1" ht="15.75" hidden="1">
      <c r="A157" s="84" t="s">
        <v>326</v>
      </c>
      <c r="B157" s="17">
        <v>2</v>
      </c>
      <c r="C157" s="123"/>
      <c r="D157" s="123"/>
      <c r="E157" s="123"/>
      <c r="F157" s="123"/>
      <c r="G157" s="123"/>
      <c r="H157" s="123"/>
      <c r="I157" s="123"/>
      <c r="J157" s="123"/>
      <c r="K157" s="12">
        <f t="shared" si="2"/>
        <v>0</v>
      </c>
    </row>
    <row r="158" spans="1:11" s="10" customFormat="1" ht="15.75" hidden="1">
      <c r="A158" s="84" t="s">
        <v>327</v>
      </c>
      <c r="B158" s="17">
        <v>2</v>
      </c>
      <c r="C158" s="80"/>
      <c r="D158" s="80"/>
      <c r="E158" s="80"/>
      <c r="F158" s="80"/>
      <c r="G158" s="80"/>
      <c r="H158" s="80"/>
      <c r="I158" s="80"/>
      <c r="J158" s="80"/>
      <c r="K158" s="12">
        <f t="shared" si="2"/>
        <v>0</v>
      </c>
    </row>
    <row r="159" spans="1:11" s="10" customFormat="1" ht="15.75" hidden="1">
      <c r="A159" s="106" t="s">
        <v>328</v>
      </c>
      <c r="B159" s="17"/>
      <c r="C159" s="80">
        <f>SUM(C158)</f>
        <v>0</v>
      </c>
      <c r="D159" s="80">
        <f>SUM(D158)</f>
        <v>0</v>
      </c>
      <c r="E159" s="80">
        <f>SUM(E158)</f>
        <v>0</v>
      </c>
      <c r="F159" s="80"/>
      <c r="G159" s="80"/>
      <c r="H159" s="80"/>
      <c r="I159" s="80"/>
      <c r="J159" s="80"/>
      <c r="K159" s="12">
        <f t="shared" si="2"/>
        <v>0</v>
      </c>
    </row>
    <row r="160" spans="1:11" s="10" customFormat="1" ht="15.75" hidden="1">
      <c r="A160" s="107" t="s">
        <v>329</v>
      </c>
      <c r="B160" s="17"/>
      <c r="C160" s="80">
        <f>SUM(C151:C157)+C159</f>
        <v>0</v>
      </c>
      <c r="D160" s="80">
        <f>SUM(D151:D157)+D159</f>
        <v>0</v>
      </c>
      <c r="E160" s="80">
        <f>SUM(E151:E157)+E159</f>
        <v>0</v>
      </c>
      <c r="F160" s="80"/>
      <c r="G160" s="80"/>
      <c r="H160" s="80"/>
      <c r="I160" s="80"/>
      <c r="J160" s="80"/>
      <c r="K160" s="12">
        <f t="shared" si="2"/>
        <v>0</v>
      </c>
    </row>
    <row r="161" spans="1:11" s="10" customFormat="1" ht="15.75">
      <c r="A161" s="40" t="s">
        <v>310</v>
      </c>
      <c r="B161" s="99"/>
      <c r="C161" s="81">
        <f>SUM(C162:C162:C164)</f>
        <v>4180000</v>
      </c>
      <c r="D161" s="81">
        <f>SUM(D162:D162:D164)</f>
        <v>4180000</v>
      </c>
      <c r="E161" s="81">
        <f>SUM(E162:E162:E164)</f>
        <v>4180000</v>
      </c>
      <c r="F161" s="81"/>
      <c r="G161" s="81"/>
      <c r="H161" s="81"/>
      <c r="I161" s="81"/>
      <c r="J161" s="81"/>
      <c r="K161" s="12">
        <f t="shared" si="2"/>
        <v>0</v>
      </c>
    </row>
    <row r="162" spans="1:11" s="10" customFormat="1" ht="15.75">
      <c r="A162" s="84" t="s">
        <v>386</v>
      </c>
      <c r="B162" s="97">
        <v>1</v>
      </c>
      <c r="C162" s="80">
        <f>SUMIF($B$136:$B$161,"1",C$136:C$161)</f>
        <v>0</v>
      </c>
      <c r="D162" s="80">
        <f>SUMIF($B$136:$B$161,"1",D$136:D$161)</f>
        <v>0</v>
      </c>
      <c r="E162" s="80">
        <f>SUMIF($B$136:$B$161,"1",E$136:E$161)</f>
        <v>0</v>
      </c>
      <c r="F162" s="80"/>
      <c r="G162" s="80"/>
      <c r="H162" s="80"/>
      <c r="I162" s="80"/>
      <c r="J162" s="80"/>
      <c r="K162" s="12">
        <f t="shared" si="2"/>
        <v>0</v>
      </c>
    </row>
    <row r="163" spans="1:11" s="10" customFormat="1" ht="15.75">
      <c r="A163" s="84" t="s">
        <v>230</v>
      </c>
      <c r="B163" s="97">
        <v>2</v>
      </c>
      <c r="C163" s="80">
        <f>SUMIF($B$136:$B$161,"2",C$136:C$161)</f>
        <v>280000</v>
      </c>
      <c r="D163" s="80">
        <f>SUMIF($B$136:$B$161,"2",D$136:D$161)</f>
        <v>280000</v>
      </c>
      <c r="E163" s="80">
        <f>SUMIF($B$136:$B$161,"2",E$136:E$161)</f>
        <v>280000</v>
      </c>
      <c r="F163" s="80"/>
      <c r="G163" s="80"/>
      <c r="H163" s="80"/>
      <c r="I163" s="80"/>
      <c r="J163" s="80"/>
      <c r="K163" s="12">
        <f t="shared" si="2"/>
        <v>0</v>
      </c>
    </row>
    <row r="164" spans="1:11" s="10" customFormat="1" ht="15.75">
      <c r="A164" s="84" t="s">
        <v>124</v>
      </c>
      <c r="B164" s="97">
        <v>3</v>
      </c>
      <c r="C164" s="80">
        <f>SUMIF($B$136:$B$161,"3",C$136:C$161)</f>
        <v>3900000</v>
      </c>
      <c r="D164" s="80">
        <f>SUMIF($B$136:$B$161,"3",D$136:D$161)</f>
        <v>3900000</v>
      </c>
      <c r="E164" s="80">
        <f>SUMIF($B$136:$B$161,"3",E$136:E$161)</f>
        <v>3900000</v>
      </c>
      <c r="F164" s="80"/>
      <c r="G164" s="80"/>
      <c r="H164" s="80"/>
      <c r="I164" s="80"/>
      <c r="J164" s="80"/>
      <c r="K164" s="12">
        <f t="shared" si="2"/>
        <v>0</v>
      </c>
    </row>
    <row r="165" spans="1:11" s="10" customFormat="1" ht="15.75">
      <c r="A165" s="64" t="s">
        <v>334</v>
      </c>
      <c r="B165" s="17"/>
      <c r="C165" s="128"/>
      <c r="D165" s="128"/>
      <c r="E165" s="128"/>
      <c r="F165" s="128"/>
      <c r="G165" s="128"/>
      <c r="H165" s="128"/>
      <c r="I165" s="128"/>
      <c r="J165" s="128"/>
      <c r="K165" s="12">
        <f t="shared" si="2"/>
        <v>0</v>
      </c>
    </row>
    <row r="166" spans="1:11" s="10" customFormat="1" ht="15.75" hidden="1">
      <c r="A166" s="84"/>
      <c r="B166" s="17"/>
      <c r="C166" s="123"/>
      <c r="D166" s="123"/>
      <c r="E166" s="123"/>
      <c r="F166" s="123"/>
      <c r="G166" s="123"/>
      <c r="H166" s="123"/>
      <c r="I166" s="123"/>
      <c r="J166" s="123"/>
      <c r="K166" s="12">
        <f t="shared" si="2"/>
        <v>0</v>
      </c>
    </row>
    <row r="167" spans="1:11" s="10" customFormat="1" ht="15.75" hidden="1">
      <c r="A167" s="84" t="s">
        <v>118</v>
      </c>
      <c r="B167" s="17"/>
      <c r="C167" s="123"/>
      <c r="D167" s="123"/>
      <c r="E167" s="123"/>
      <c r="F167" s="123"/>
      <c r="G167" s="123"/>
      <c r="H167" s="123"/>
      <c r="I167" s="123"/>
      <c r="J167" s="123"/>
      <c r="K167" s="12">
        <f t="shared" si="2"/>
        <v>0</v>
      </c>
    </row>
    <row r="168" spans="1:11" s="10" customFormat="1" ht="15.75" hidden="1">
      <c r="A168" s="106" t="s">
        <v>330</v>
      </c>
      <c r="B168" s="17"/>
      <c r="C168" s="123">
        <f>SUM(C166:C167)</f>
        <v>0</v>
      </c>
      <c r="D168" s="123">
        <f>SUM(D166:D167)</f>
        <v>0</v>
      </c>
      <c r="E168" s="123">
        <f>SUM(E166:E167)</f>
        <v>0</v>
      </c>
      <c r="F168" s="123"/>
      <c r="G168" s="123"/>
      <c r="H168" s="123"/>
      <c r="I168" s="123"/>
      <c r="J168" s="123"/>
      <c r="K168" s="12">
        <f t="shared" si="2"/>
        <v>0</v>
      </c>
    </row>
    <row r="169" spans="1:11" s="10" customFormat="1" ht="15.75">
      <c r="A169" s="84" t="s">
        <v>331</v>
      </c>
      <c r="B169" s="17"/>
      <c r="C169" s="80">
        <f>SUM(C170:C174)</f>
        <v>10000</v>
      </c>
      <c r="D169" s="80">
        <f>SUM(D170:D174)</f>
        <v>10000</v>
      </c>
      <c r="E169" s="80">
        <f>SUM(E170:E174)</f>
        <v>10000</v>
      </c>
      <c r="F169" s="80"/>
      <c r="G169" s="80"/>
      <c r="H169" s="80"/>
      <c r="I169" s="80"/>
      <c r="J169" s="80"/>
      <c r="K169" s="12">
        <f t="shared" si="2"/>
        <v>0</v>
      </c>
    </row>
    <row r="170" spans="1:11" s="10" customFormat="1" ht="15.75">
      <c r="A170" s="119" t="s">
        <v>438</v>
      </c>
      <c r="B170" s="17">
        <v>2</v>
      </c>
      <c r="C170" s="80">
        <v>10000</v>
      </c>
      <c r="D170" s="80">
        <v>10000</v>
      </c>
      <c r="E170" s="80">
        <v>10000</v>
      </c>
      <c r="F170" s="80"/>
      <c r="G170" s="80"/>
      <c r="H170" s="80"/>
      <c r="I170" s="80"/>
      <c r="J170" s="80"/>
      <c r="K170" s="12">
        <f t="shared" si="2"/>
        <v>0</v>
      </c>
    </row>
    <row r="171" spans="1:11" s="10" customFormat="1" ht="15.75" hidden="1">
      <c r="A171" s="119" t="s">
        <v>494</v>
      </c>
      <c r="B171" s="17">
        <v>2</v>
      </c>
      <c r="C171" s="123"/>
      <c r="D171" s="123"/>
      <c r="E171" s="123"/>
      <c r="F171" s="123"/>
      <c r="G171" s="123"/>
      <c r="H171" s="123"/>
      <c r="I171" s="123"/>
      <c r="J171" s="123"/>
      <c r="K171" s="12">
        <f t="shared" si="2"/>
        <v>0</v>
      </c>
    </row>
    <row r="172" spans="1:11" s="10" customFormat="1" ht="15.75" hidden="1">
      <c r="A172" s="119" t="s">
        <v>489</v>
      </c>
      <c r="B172" s="17">
        <v>2</v>
      </c>
      <c r="C172" s="123"/>
      <c r="D172" s="123"/>
      <c r="E172" s="123"/>
      <c r="F172" s="123"/>
      <c r="G172" s="123"/>
      <c r="H172" s="123"/>
      <c r="I172" s="123"/>
      <c r="J172" s="123"/>
      <c r="K172" s="12">
        <f t="shared" si="2"/>
        <v>0</v>
      </c>
    </row>
    <row r="173" spans="1:11" s="10" customFormat="1" ht="15.75" hidden="1">
      <c r="A173" s="119" t="s">
        <v>490</v>
      </c>
      <c r="B173" s="17">
        <v>2</v>
      </c>
      <c r="C173" s="123"/>
      <c r="D173" s="123"/>
      <c r="E173" s="123"/>
      <c r="F173" s="123"/>
      <c r="G173" s="123"/>
      <c r="H173" s="123"/>
      <c r="I173" s="123"/>
      <c r="J173" s="123"/>
      <c r="K173" s="12">
        <f t="shared" si="2"/>
        <v>0</v>
      </c>
    </row>
    <row r="174" spans="1:11" s="10" customFormat="1" ht="15.75" hidden="1">
      <c r="A174" s="119" t="s">
        <v>491</v>
      </c>
      <c r="B174" s="17">
        <v>2</v>
      </c>
      <c r="C174" s="123"/>
      <c r="D174" s="123"/>
      <c r="E174" s="123"/>
      <c r="F174" s="123"/>
      <c r="G174" s="123"/>
      <c r="H174" s="123"/>
      <c r="I174" s="123"/>
      <c r="J174" s="123"/>
      <c r="K174" s="12">
        <f t="shared" si="2"/>
        <v>0</v>
      </c>
    </row>
    <row r="175" spans="1:11" s="10" customFormat="1" ht="15.75" hidden="1">
      <c r="A175" s="84" t="s">
        <v>332</v>
      </c>
      <c r="B175" s="17">
        <v>2</v>
      </c>
      <c r="C175" s="123"/>
      <c r="D175" s="123"/>
      <c r="E175" s="123"/>
      <c r="F175" s="123"/>
      <c r="G175" s="123"/>
      <c r="H175" s="123"/>
      <c r="I175" s="123"/>
      <c r="J175" s="123"/>
      <c r="K175" s="12">
        <f t="shared" si="2"/>
        <v>0</v>
      </c>
    </row>
    <row r="176" spans="1:11" s="10" customFormat="1" ht="15.75" hidden="1">
      <c r="A176" s="84" t="s">
        <v>488</v>
      </c>
      <c r="B176" s="17"/>
      <c r="C176" s="123"/>
      <c r="D176" s="123"/>
      <c r="E176" s="123"/>
      <c r="F176" s="123"/>
      <c r="G176" s="123"/>
      <c r="H176" s="123"/>
      <c r="I176" s="123"/>
      <c r="J176" s="123"/>
      <c r="K176" s="12">
        <f t="shared" si="2"/>
        <v>0</v>
      </c>
    </row>
    <row r="177" spans="1:11" s="10" customFormat="1" ht="15.75">
      <c r="A177" s="107" t="s">
        <v>333</v>
      </c>
      <c r="B177" s="17"/>
      <c r="C177" s="80">
        <f>SUM(C170:C176)</f>
        <v>10000</v>
      </c>
      <c r="D177" s="80">
        <f>SUM(D170:D176)</f>
        <v>10000</v>
      </c>
      <c r="E177" s="80">
        <f>SUM(E170:E176)</f>
        <v>10000</v>
      </c>
      <c r="F177" s="80"/>
      <c r="G177" s="80"/>
      <c r="H177" s="80"/>
      <c r="I177" s="80"/>
      <c r="J177" s="80"/>
      <c r="K177" s="12">
        <f t="shared" si="2"/>
        <v>0</v>
      </c>
    </row>
    <row r="178" spans="1:11" s="10" customFormat="1" ht="15.75" hidden="1">
      <c r="A178" s="84" t="s">
        <v>118</v>
      </c>
      <c r="B178" s="17"/>
      <c r="C178" s="123"/>
      <c r="D178" s="123"/>
      <c r="E178" s="123"/>
      <c r="F178" s="123"/>
      <c r="G178" s="123"/>
      <c r="H178" s="123"/>
      <c r="I178" s="123"/>
      <c r="J178" s="123"/>
      <c r="K178" s="12">
        <f t="shared" si="2"/>
        <v>0</v>
      </c>
    </row>
    <row r="179" spans="1:11" s="10" customFormat="1" ht="15.75" hidden="1">
      <c r="A179" s="84" t="s">
        <v>118</v>
      </c>
      <c r="B179" s="17"/>
      <c r="C179" s="123"/>
      <c r="D179" s="123"/>
      <c r="E179" s="123"/>
      <c r="F179" s="123"/>
      <c r="G179" s="123"/>
      <c r="H179" s="123"/>
      <c r="I179" s="123"/>
      <c r="J179" s="123"/>
      <c r="K179" s="12">
        <f t="shared" si="2"/>
        <v>0</v>
      </c>
    </row>
    <row r="180" spans="1:11" s="10" customFormat="1" ht="15.75" hidden="1">
      <c r="A180" s="106" t="s">
        <v>335</v>
      </c>
      <c r="B180" s="17"/>
      <c r="C180" s="123">
        <f>SUM(C178:C179)</f>
        <v>0</v>
      </c>
      <c r="D180" s="123">
        <f>SUM(D178:D179)</f>
        <v>0</v>
      </c>
      <c r="E180" s="123">
        <f>SUM(E178:E179)</f>
        <v>0</v>
      </c>
      <c r="F180" s="123"/>
      <c r="G180" s="123"/>
      <c r="H180" s="123"/>
      <c r="I180" s="123"/>
      <c r="J180" s="123"/>
      <c r="K180" s="12">
        <f t="shared" si="2"/>
        <v>0</v>
      </c>
    </row>
    <row r="181" spans="1:11" s="10" customFormat="1" ht="15.75" hidden="1">
      <c r="A181" s="84" t="s">
        <v>118</v>
      </c>
      <c r="B181" s="17"/>
      <c r="C181" s="123"/>
      <c r="D181" s="123"/>
      <c r="E181" s="123"/>
      <c r="F181" s="123"/>
      <c r="G181" s="123"/>
      <c r="H181" s="123"/>
      <c r="I181" s="123"/>
      <c r="J181" s="123"/>
      <c r="K181" s="12">
        <f t="shared" si="2"/>
        <v>0</v>
      </c>
    </row>
    <row r="182" spans="1:11" s="10" customFormat="1" ht="15.75" hidden="1">
      <c r="A182" s="84"/>
      <c r="B182" s="17"/>
      <c r="C182" s="123"/>
      <c r="D182" s="123"/>
      <c r="E182" s="123"/>
      <c r="F182" s="123"/>
      <c r="G182" s="123"/>
      <c r="H182" s="123"/>
      <c r="I182" s="123"/>
      <c r="J182" s="123"/>
      <c r="K182" s="12">
        <f t="shared" si="2"/>
        <v>0</v>
      </c>
    </row>
    <row r="183" spans="1:11" s="10" customFormat="1" ht="15.75" hidden="1">
      <c r="A183" s="106" t="s">
        <v>336</v>
      </c>
      <c r="B183" s="17"/>
      <c r="C183" s="123">
        <f>SUM(C181:C182)</f>
        <v>0</v>
      </c>
      <c r="D183" s="123">
        <f>SUM(D181:D182)</f>
        <v>0</v>
      </c>
      <c r="E183" s="123">
        <f>SUM(E181:E182)</f>
        <v>0</v>
      </c>
      <c r="F183" s="123"/>
      <c r="G183" s="123"/>
      <c r="H183" s="123"/>
      <c r="I183" s="123"/>
      <c r="J183" s="123"/>
      <c r="K183" s="12">
        <f t="shared" si="2"/>
        <v>0</v>
      </c>
    </row>
    <row r="184" spans="1:11" s="10" customFormat="1" ht="15.75" hidden="1">
      <c r="A184" s="60" t="s">
        <v>337</v>
      </c>
      <c r="B184" s="17"/>
      <c r="C184" s="123">
        <f>C180+C183</f>
        <v>0</v>
      </c>
      <c r="D184" s="123">
        <f>D180+D183</f>
        <v>0</v>
      </c>
      <c r="E184" s="123">
        <f>E180+E183</f>
        <v>0</v>
      </c>
      <c r="F184" s="123"/>
      <c r="G184" s="123"/>
      <c r="H184" s="123"/>
      <c r="I184" s="123"/>
      <c r="J184" s="123"/>
      <c r="K184" s="12">
        <f t="shared" si="2"/>
        <v>0</v>
      </c>
    </row>
    <row r="185" spans="1:11" s="10" customFormat="1" ht="15.75" hidden="1">
      <c r="A185" s="84" t="s">
        <v>338</v>
      </c>
      <c r="B185" s="17">
        <v>2</v>
      </c>
      <c r="C185" s="123"/>
      <c r="D185" s="123"/>
      <c r="E185" s="123"/>
      <c r="F185" s="123"/>
      <c r="G185" s="123"/>
      <c r="H185" s="123"/>
      <c r="I185" s="123"/>
      <c r="J185" s="123"/>
      <c r="K185" s="12">
        <f t="shared" si="2"/>
        <v>0</v>
      </c>
    </row>
    <row r="186" spans="1:11" s="10" customFormat="1" ht="31.5">
      <c r="A186" s="84" t="s">
        <v>339</v>
      </c>
      <c r="B186" s="17">
        <v>2</v>
      </c>
      <c r="C186" s="80">
        <v>353238</v>
      </c>
      <c r="D186" s="80">
        <v>353238</v>
      </c>
      <c r="E186" s="80">
        <v>353238</v>
      </c>
      <c r="F186" s="80"/>
      <c r="G186" s="80"/>
      <c r="H186" s="80"/>
      <c r="I186" s="80"/>
      <c r="J186" s="80"/>
      <c r="K186" s="12">
        <f t="shared" si="2"/>
        <v>0</v>
      </c>
    </row>
    <row r="187" spans="1:11" s="10" customFormat="1" ht="15.75" hidden="1">
      <c r="A187" s="84" t="s">
        <v>340</v>
      </c>
      <c r="B187" s="17">
        <v>2</v>
      </c>
      <c r="C187" s="123"/>
      <c r="D187" s="123"/>
      <c r="E187" s="123"/>
      <c r="F187" s="123"/>
      <c r="G187" s="123"/>
      <c r="H187" s="123"/>
      <c r="I187" s="123"/>
      <c r="J187" s="123"/>
      <c r="K187" s="12">
        <f t="shared" si="2"/>
        <v>0</v>
      </c>
    </row>
    <row r="188" spans="1:11" s="10" customFormat="1" ht="15.75" hidden="1">
      <c r="A188" s="84" t="s">
        <v>342</v>
      </c>
      <c r="B188" s="17">
        <v>2</v>
      </c>
      <c r="C188" s="123"/>
      <c r="D188" s="123"/>
      <c r="E188" s="123"/>
      <c r="F188" s="123"/>
      <c r="G188" s="123"/>
      <c r="H188" s="123"/>
      <c r="I188" s="123"/>
      <c r="J188" s="123"/>
      <c r="K188" s="12">
        <f t="shared" si="2"/>
        <v>0</v>
      </c>
    </row>
    <row r="189" spans="1:11" s="10" customFormat="1" ht="15.75" hidden="1">
      <c r="A189" s="84" t="s">
        <v>341</v>
      </c>
      <c r="B189" s="17">
        <v>2</v>
      </c>
      <c r="C189" s="123"/>
      <c r="D189" s="123"/>
      <c r="E189" s="123"/>
      <c r="F189" s="123"/>
      <c r="G189" s="123"/>
      <c r="H189" s="123"/>
      <c r="I189" s="123"/>
      <c r="J189" s="123"/>
      <c r="K189" s="12">
        <f t="shared" si="2"/>
        <v>0</v>
      </c>
    </row>
    <row r="190" spans="1:11" s="10" customFormat="1" ht="15.75" hidden="1">
      <c r="A190" s="84" t="s">
        <v>343</v>
      </c>
      <c r="B190" s="17">
        <v>2</v>
      </c>
      <c r="C190" s="123"/>
      <c r="D190" s="123"/>
      <c r="E190" s="123"/>
      <c r="F190" s="123"/>
      <c r="G190" s="123"/>
      <c r="H190" s="123"/>
      <c r="I190" s="123"/>
      <c r="J190" s="123"/>
      <c r="K190" s="12">
        <f t="shared" si="2"/>
        <v>0</v>
      </c>
    </row>
    <row r="191" spans="1:11" s="10" customFormat="1" ht="15.75" hidden="1">
      <c r="A191" s="84" t="s">
        <v>118</v>
      </c>
      <c r="B191" s="17">
        <v>2</v>
      </c>
      <c r="C191" s="123"/>
      <c r="D191" s="123"/>
      <c r="E191" s="123"/>
      <c r="F191" s="123"/>
      <c r="G191" s="123"/>
      <c r="H191" s="123"/>
      <c r="I191" s="123"/>
      <c r="J191" s="123"/>
      <c r="K191" s="12">
        <f t="shared" si="2"/>
        <v>0</v>
      </c>
    </row>
    <row r="192" spans="1:11" s="10" customFormat="1" ht="15.75" hidden="1">
      <c r="A192" s="84" t="s">
        <v>118</v>
      </c>
      <c r="B192" s="17">
        <v>2</v>
      </c>
      <c r="C192" s="123"/>
      <c r="D192" s="123"/>
      <c r="E192" s="123"/>
      <c r="F192" s="123"/>
      <c r="G192" s="123"/>
      <c r="H192" s="123"/>
      <c r="I192" s="123"/>
      <c r="J192" s="123"/>
      <c r="K192" s="12">
        <f t="shared" si="2"/>
        <v>0</v>
      </c>
    </row>
    <row r="193" spans="1:11" s="10" customFormat="1" ht="15.75" hidden="1">
      <c r="A193" s="84" t="s">
        <v>118</v>
      </c>
      <c r="B193" s="17">
        <v>2</v>
      </c>
      <c r="C193" s="123"/>
      <c r="D193" s="123"/>
      <c r="E193" s="123"/>
      <c r="F193" s="123"/>
      <c r="G193" s="123"/>
      <c r="H193" s="123"/>
      <c r="I193" s="123"/>
      <c r="J193" s="123"/>
      <c r="K193" s="12">
        <f t="shared" si="2"/>
        <v>0</v>
      </c>
    </row>
    <row r="194" spans="1:11" s="10" customFormat="1" ht="15.75" hidden="1">
      <c r="A194" s="84" t="s">
        <v>118</v>
      </c>
      <c r="B194" s="17">
        <v>2</v>
      </c>
      <c r="C194" s="123"/>
      <c r="D194" s="123"/>
      <c r="E194" s="123"/>
      <c r="F194" s="123"/>
      <c r="G194" s="123"/>
      <c r="H194" s="123"/>
      <c r="I194" s="123"/>
      <c r="J194" s="123"/>
      <c r="K194" s="12">
        <f t="shared" si="2"/>
        <v>0</v>
      </c>
    </row>
    <row r="195" spans="1:11" s="10" customFormat="1" ht="15.75" hidden="1">
      <c r="A195" s="106" t="s">
        <v>344</v>
      </c>
      <c r="B195" s="17"/>
      <c r="C195" s="123">
        <f>SUM(C191:C194)</f>
        <v>0</v>
      </c>
      <c r="D195" s="123">
        <f>SUM(D191:D194)</f>
        <v>0</v>
      </c>
      <c r="E195" s="123">
        <f>SUM(E191:E194)</f>
        <v>0</v>
      </c>
      <c r="F195" s="123"/>
      <c r="G195" s="123"/>
      <c r="H195" s="123"/>
      <c r="I195" s="123"/>
      <c r="J195" s="123"/>
      <c r="K195" s="12">
        <f t="shared" si="2"/>
        <v>0</v>
      </c>
    </row>
    <row r="196" spans="1:11" s="10" customFormat="1" ht="15.75">
      <c r="A196" s="60" t="s">
        <v>345</v>
      </c>
      <c r="B196" s="17"/>
      <c r="C196" s="80">
        <f>SUM(C185:C190)+C195</f>
        <v>353238</v>
      </c>
      <c r="D196" s="80">
        <f>SUM(D185:D190)+D195</f>
        <v>353238</v>
      </c>
      <c r="E196" s="80">
        <f>SUM(E185:E190)+E195</f>
        <v>353238</v>
      </c>
      <c r="F196" s="80"/>
      <c r="G196" s="80"/>
      <c r="H196" s="80"/>
      <c r="I196" s="80"/>
      <c r="J196" s="80"/>
      <c r="K196" s="12">
        <f t="shared" si="2"/>
        <v>0</v>
      </c>
    </row>
    <row r="197" spans="1:11" s="10" customFormat="1" ht="15.75">
      <c r="A197" s="84" t="s">
        <v>373</v>
      </c>
      <c r="B197" s="17">
        <v>2</v>
      </c>
      <c r="C197" s="80">
        <v>349725</v>
      </c>
      <c r="D197" s="80">
        <v>349725</v>
      </c>
      <c r="E197" s="80">
        <v>349725</v>
      </c>
      <c r="F197" s="80"/>
      <c r="G197" s="80"/>
      <c r="H197" s="80"/>
      <c r="I197" s="80"/>
      <c r="J197" s="80"/>
      <c r="K197" s="12">
        <f t="shared" si="2"/>
        <v>0</v>
      </c>
    </row>
    <row r="198" spans="1:11" s="10" customFormat="1" ht="15.75" hidden="1">
      <c r="A198" s="84" t="s">
        <v>346</v>
      </c>
      <c r="B198" s="17">
        <v>2</v>
      </c>
      <c r="C198" s="123"/>
      <c r="D198" s="123"/>
      <c r="E198" s="123"/>
      <c r="F198" s="123"/>
      <c r="G198" s="123"/>
      <c r="H198" s="123"/>
      <c r="I198" s="123"/>
      <c r="J198" s="123"/>
      <c r="K198" s="12">
        <f t="shared" si="2"/>
        <v>0</v>
      </c>
    </row>
    <row r="199" spans="1:11" s="10" customFormat="1" ht="15.75" hidden="1">
      <c r="A199" s="84" t="s">
        <v>347</v>
      </c>
      <c r="B199" s="17">
        <v>2</v>
      </c>
      <c r="C199" s="123"/>
      <c r="D199" s="123"/>
      <c r="E199" s="123"/>
      <c r="F199" s="123"/>
      <c r="G199" s="123"/>
      <c r="H199" s="123"/>
      <c r="I199" s="123"/>
      <c r="J199" s="123"/>
      <c r="K199" s="12">
        <f t="shared" si="2"/>
        <v>0</v>
      </c>
    </row>
    <row r="200" spans="1:11" s="10" customFormat="1" ht="15.75">
      <c r="A200" s="107" t="s">
        <v>348</v>
      </c>
      <c r="B200" s="17"/>
      <c r="C200" s="80">
        <f>SUM(C197:C199)</f>
        <v>349725</v>
      </c>
      <c r="D200" s="80">
        <f>SUM(D197:D199)</f>
        <v>349725</v>
      </c>
      <c r="E200" s="80">
        <f>SUM(E197:E199)</f>
        <v>349725</v>
      </c>
      <c r="F200" s="80"/>
      <c r="G200" s="80"/>
      <c r="H200" s="80"/>
      <c r="I200" s="80"/>
      <c r="J200" s="80"/>
      <c r="K200" s="12">
        <f t="shared" si="2"/>
        <v>0</v>
      </c>
    </row>
    <row r="201" spans="1:11" s="10" customFormat="1" ht="15.75" hidden="1">
      <c r="A201" s="60" t="s">
        <v>349</v>
      </c>
      <c r="B201" s="17"/>
      <c r="C201" s="123"/>
      <c r="D201" s="123"/>
      <c r="E201" s="123"/>
      <c r="F201" s="123"/>
      <c r="G201" s="123"/>
      <c r="H201" s="123"/>
      <c r="I201" s="123"/>
      <c r="J201" s="123"/>
      <c r="K201" s="12">
        <f t="shared" si="2"/>
        <v>0</v>
      </c>
    </row>
    <row r="202" spans="1:11" s="10" customFormat="1" ht="15.75" hidden="1">
      <c r="A202" s="60" t="s">
        <v>350</v>
      </c>
      <c r="B202" s="17"/>
      <c r="C202" s="123"/>
      <c r="D202" s="123"/>
      <c r="E202" s="123"/>
      <c r="F202" s="123"/>
      <c r="G202" s="123"/>
      <c r="H202" s="123"/>
      <c r="I202" s="123"/>
      <c r="J202" s="123"/>
      <c r="K202" s="12">
        <f aca="true" t="shared" si="3" ref="K202:K265">E202-D202</f>
        <v>0</v>
      </c>
    </row>
    <row r="203" spans="1:11" s="10" customFormat="1" ht="15.75" hidden="1">
      <c r="A203" s="84" t="s">
        <v>463</v>
      </c>
      <c r="B203" s="17">
        <v>2</v>
      </c>
      <c r="C203" s="123"/>
      <c r="D203" s="123"/>
      <c r="E203" s="123"/>
      <c r="F203" s="123"/>
      <c r="G203" s="123"/>
      <c r="H203" s="123"/>
      <c r="I203" s="123"/>
      <c r="J203" s="123"/>
      <c r="K203" s="12">
        <f t="shared" si="3"/>
        <v>0</v>
      </c>
    </row>
    <row r="204" spans="1:11" s="10" customFormat="1" ht="15.75" hidden="1">
      <c r="A204" s="84" t="s">
        <v>464</v>
      </c>
      <c r="B204" s="17">
        <v>2</v>
      </c>
      <c r="C204" s="80"/>
      <c r="D204" s="80"/>
      <c r="E204" s="80"/>
      <c r="F204" s="80"/>
      <c r="G204" s="80"/>
      <c r="H204" s="80"/>
      <c r="I204" s="80"/>
      <c r="J204" s="80"/>
      <c r="K204" s="12">
        <f t="shared" si="3"/>
        <v>0</v>
      </c>
    </row>
    <row r="205" spans="1:11" s="10" customFormat="1" ht="15.75" hidden="1">
      <c r="A205" s="60" t="s">
        <v>462</v>
      </c>
      <c r="B205" s="17"/>
      <c r="C205" s="80">
        <f>SUM(C203:C204)</f>
        <v>0</v>
      </c>
      <c r="D205" s="80">
        <f>SUM(D203:D204)</f>
        <v>0</v>
      </c>
      <c r="E205" s="80">
        <f>SUM(E203:E204)</f>
        <v>0</v>
      </c>
      <c r="F205" s="80"/>
      <c r="G205" s="80"/>
      <c r="H205" s="80"/>
      <c r="I205" s="80"/>
      <c r="J205" s="80"/>
      <c r="K205" s="12">
        <f t="shared" si="3"/>
        <v>0</v>
      </c>
    </row>
    <row r="206" spans="1:11" s="10" customFormat="1" ht="15.75" hidden="1">
      <c r="A206" s="84" t="s">
        <v>465</v>
      </c>
      <c r="B206" s="17">
        <v>2</v>
      </c>
      <c r="C206" s="123"/>
      <c r="D206" s="123"/>
      <c r="E206" s="123"/>
      <c r="F206" s="123"/>
      <c r="G206" s="123"/>
      <c r="H206" s="123"/>
      <c r="I206" s="123"/>
      <c r="J206" s="123"/>
      <c r="K206" s="12">
        <f t="shared" si="3"/>
        <v>0</v>
      </c>
    </row>
    <row r="207" spans="1:11" s="10" customFormat="1" ht="15.75" hidden="1">
      <c r="A207" s="84" t="s">
        <v>466</v>
      </c>
      <c r="B207" s="17">
        <v>2</v>
      </c>
      <c r="C207" s="123"/>
      <c r="D207" s="123"/>
      <c r="E207" s="123"/>
      <c r="F207" s="123"/>
      <c r="G207" s="123"/>
      <c r="H207" s="123"/>
      <c r="I207" s="123"/>
      <c r="J207" s="123"/>
      <c r="K207" s="12">
        <f t="shared" si="3"/>
        <v>0</v>
      </c>
    </row>
    <row r="208" spans="1:11" s="10" customFormat="1" ht="15.75" hidden="1">
      <c r="A208" s="60" t="s">
        <v>351</v>
      </c>
      <c r="B208" s="103"/>
      <c r="C208" s="123">
        <f>SUM(C206:C207)</f>
        <v>0</v>
      </c>
      <c r="D208" s="123">
        <f>SUM(D206:D207)</f>
        <v>0</v>
      </c>
      <c r="E208" s="123">
        <f>SUM(E206:E207)</f>
        <v>0</v>
      </c>
      <c r="F208" s="123"/>
      <c r="G208" s="123"/>
      <c r="H208" s="123"/>
      <c r="I208" s="123"/>
      <c r="J208" s="123"/>
      <c r="K208" s="12">
        <f t="shared" si="3"/>
        <v>0</v>
      </c>
    </row>
    <row r="209" spans="1:11" s="10" customFormat="1" ht="15.75" hidden="1">
      <c r="A209" s="84" t="s">
        <v>428</v>
      </c>
      <c r="B209" s="103">
        <v>2</v>
      </c>
      <c r="C209" s="123"/>
      <c r="D209" s="123"/>
      <c r="E209" s="123"/>
      <c r="F209" s="123"/>
      <c r="G209" s="123"/>
      <c r="H209" s="123"/>
      <c r="I209" s="123"/>
      <c r="J209" s="123"/>
      <c r="K209" s="12">
        <f t="shared" si="3"/>
        <v>0</v>
      </c>
    </row>
    <row r="210" spans="1:11" s="10" customFormat="1" ht="47.25" hidden="1">
      <c r="A210" s="84" t="s">
        <v>352</v>
      </c>
      <c r="B210" s="103"/>
      <c r="C210" s="123"/>
      <c r="D210" s="123"/>
      <c r="E210" s="123"/>
      <c r="F210" s="123"/>
      <c r="G210" s="123"/>
      <c r="H210" s="123"/>
      <c r="I210" s="123"/>
      <c r="J210" s="123"/>
      <c r="K210" s="12">
        <f t="shared" si="3"/>
        <v>0</v>
      </c>
    </row>
    <row r="211" spans="1:11" s="10" customFormat="1" ht="31.5" hidden="1">
      <c r="A211" s="84" t="s">
        <v>354</v>
      </c>
      <c r="B211" s="103">
        <v>2</v>
      </c>
      <c r="C211" s="123"/>
      <c r="D211" s="123"/>
      <c r="E211" s="123"/>
      <c r="F211" s="123"/>
      <c r="G211" s="123"/>
      <c r="H211" s="123"/>
      <c r="I211" s="123"/>
      <c r="J211" s="123"/>
      <c r="K211" s="12">
        <f t="shared" si="3"/>
        <v>0</v>
      </c>
    </row>
    <row r="212" spans="1:11" s="10" customFormat="1" ht="15.75" hidden="1">
      <c r="A212" s="84" t="s">
        <v>355</v>
      </c>
      <c r="B212" s="103"/>
      <c r="C212" s="123"/>
      <c r="D212" s="123"/>
      <c r="E212" s="123"/>
      <c r="F212" s="123"/>
      <c r="G212" s="123"/>
      <c r="H212" s="123"/>
      <c r="I212" s="123"/>
      <c r="J212" s="123"/>
      <c r="K212" s="12">
        <f t="shared" si="3"/>
        <v>0</v>
      </c>
    </row>
    <row r="213" spans="1:11" s="10" customFormat="1" ht="15.75" hidden="1">
      <c r="A213" s="106" t="s">
        <v>353</v>
      </c>
      <c r="B213" s="103"/>
      <c r="C213" s="123">
        <f>SUM(C211:C212)</f>
        <v>0</v>
      </c>
      <c r="D213" s="123">
        <f>SUM(D211:D212)</f>
        <v>0</v>
      </c>
      <c r="E213" s="123">
        <f>SUM(E211:E212)</f>
        <v>0</v>
      </c>
      <c r="F213" s="123"/>
      <c r="G213" s="123"/>
      <c r="H213" s="123"/>
      <c r="I213" s="123"/>
      <c r="J213" s="123"/>
      <c r="K213" s="12">
        <f t="shared" si="3"/>
        <v>0</v>
      </c>
    </row>
    <row r="214" spans="1:11" s="10" customFormat="1" ht="15.75" hidden="1">
      <c r="A214" s="84" t="s">
        <v>580</v>
      </c>
      <c r="B214" s="103">
        <v>2</v>
      </c>
      <c r="C214" s="123"/>
      <c r="D214" s="123"/>
      <c r="E214" s="123"/>
      <c r="F214" s="123"/>
      <c r="G214" s="123"/>
      <c r="H214" s="123"/>
      <c r="I214" s="123"/>
      <c r="J214" s="123"/>
      <c r="K214" s="12">
        <f t="shared" si="3"/>
        <v>0</v>
      </c>
    </row>
    <row r="215" spans="1:11" s="10" customFormat="1" ht="15.75" hidden="1">
      <c r="A215" s="84" t="s">
        <v>118</v>
      </c>
      <c r="B215" s="103"/>
      <c r="C215" s="123"/>
      <c r="D215" s="123"/>
      <c r="E215" s="123"/>
      <c r="F215" s="123"/>
      <c r="G215" s="123"/>
      <c r="H215" s="123"/>
      <c r="I215" s="123"/>
      <c r="J215" s="123"/>
      <c r="K215" s="12">
        <f t="shared" si="3"/>
        <v>0</v>
      </c>
    </row>
    <row r="216" spans="1:11" s="10" customFormat="1" ht="15.75" hidden="1">
      <c r="A216" s="106" t="s">
        <v>356</v>
      </c>
      <c r="B216" s="103"/>
      <c r="C216" s="123">
        <f>SUM(C214:C215)</f>
        <v>0</v>
      </c>
      <c r="D216" s="123">
        <f>SUM(D214:D215)</f>
        <v>0</v>
      </c>
      <c r="E216" s="123">
        <f>SUM(E214:E215)</f>
        <v>0</v>
      </c>
      <c r="F216" s="123"/>
      <c r="G216" s="123"/>
      <c r="H216" s="123"/>
      <c r="I216" s="123"/>
      <c r="J216" s="123"/>
      <c r="K216" s="12">
        <f t="shared" si="3"/>
        <v>0</v>
      </c>
    </row>
    <row r="217" spans="1:11" s="10" customFormat="1" ht="15.75" hidden="1">
      <c r="A217" s="60" t="s">
        <v>429</v>
      </c>
      <c r="B217" s="103"/>
      <c r="C217" s="123">
        <f>SUM(C210)+C213+C216</f>
        <v>0</v>
      </c>
      <c r="D217" s="123">
        <f>SUM(D210)+D213+D216</f>
        <v>0</v>
      </c>
      <c r="E217" s="123">
        <f>SUM(E210)+E213+E216</f>
        <v>0</v>
      </c>
      <c r="F217" s="123"/>
      <c r="G217" s="123"/>
      <c r="H217" s="123"/>
      <c r="I217" s="123"/>
      <c r="J217" s="123"/>
      <c r="K217" s="12">
        <f t="shared" si="3"/>
        <v>0</v>
      </c>
    </row>
    <row r="218" spans="1:11" s="10" customFormat="1" ht="15.75">
      <c r="A218" s="40" t="s">
        <v>334</v>
      </c>
      <c r="B218" s="99"/>
      <c r="C218" s="81">
        <f>SUM(C219:C219:C221)</f>
        <v>712963</v>
      </c>
      <c r="D218" s="81">
        <f>SUM(D219:D219:D221)</f>
        <v>712963</v>
      </c>
      <c r="E218" s="81">
        <f>SUM(E219:E219:E221)</f>
        <v>712963</v>
      </c>
      <c r="F218" s="81"/>
      <c r="G218" s="81"/>
      <c r="H218" s="81"/>
      <c r="I218" s="81"/>
      <c r="J218" s="81"/>
      <c r="K218" s="12">
        <f t="shared" si="3"/>
        <v>0</v>
      </c>
    </row>
    <row r="219" spans="1:11" s="10" customFormat="1" ht="15.75">
      <c r="A219" s="84" t="s">
        <v>386</v>
      </c>
      <c r="B219" s="97">
        <v>1</v>
      </c>
      <c r="C219" s="80">
        <f>SUMIF($B$165:$B$218,"1",C$165:C$218)</f>
        <v>0</v>
      </c>
      <c r="D219" s="80">
        <f>SUMIF($B$165:$B$218,"1",D$165:D$218)</f>
        <v>0</v>
      </c>
      <c r="E219" s="80">
        <f>SUMIF($B$165:$B$218,"1",E$165:E$218)</f>
        <v>0</v>
      </c>
      <c r="F219" s="80"/>
      <c r="G219" s="80"/>
      <c r="H219" s="80"/>
      <c r="I219" s="80"/>
      <c r="J219" s="80"/>
      <c r="K219" s="12">
        <f t="shared" si="3"/>
        <v>0</v>
      </c>
    </row>
    <row r="220" spans="1:11" s="10" customFormat="1" ht="15.75">
      <c r="A220" s="84" t="s">
        <v>230</v>
      </c>
      <c r="B220" s="97">
        <v>2</v>
      </c>
      <c r="C220" s="80">
        <f>SUMIF($B$165:$B$218,"2",C$165:C$218)</f>
        <v>712963</v>
      </c>
      <c r="D220" s="80">
        <f>SUMIF($B$165:$B$218,"2",D$165:D$218)</f>
        <v>712963</v>
      </c>
      <c r="E220" s="80">
        <f>SUMIF($B$165:$B$218,"2",E$165:E$218)</f>
        <v>712963</v>
      </c>
      <c r="F220" s="80"/>
      <c r="G220" s="80"/>
      <c r="H220" s="80"/>
      <c r="I220" s="80"/>
      <c r="J220" s="80"/>
      <c r="K220" s="12">
        <f t="shared" si="3"/>
        <v>0</v>
      </c>
    </row>
    <row r="221" spans="1:11" s="10" customFormat="1" ht="15.75">
      <c r="A221" s="84" t="s">
        <v>124</v>
      </c>
      <c r="B221" s="97">
        <v>3</v>
      </c>
      <c r="C221" s="80">
        <f>SUMIF($B$165:$B$218,"3",C$165:C$218)</f>
        <v>0</v>
      </c>
      <c r="D221" s="80">
        <f>SUMIF($B$165:$B$218,"3",D$165:D$218)</f>
        <v>0</v>
      </c>
      <c r="E221" s="80">
        <f>SUMIF($B$165:$B$218,"3",E$165:E$218)</f>
        <v>0</v>
      </c>
      <c r="F221" s="80"/>
      <c r="G221" s="80"/>
      <c r="H221" s="80"/>
      <c r="I221" s="80"/>
      <c r="J221" s="80"/>
      <c r="K221" s="12">
        <f t="shared" si="3"/>
        <v>0</v>
      </c>
    </row>
    <row r="222" spans="1:11" s="10" customFormat="1" ht="15.75" hidden="1">
      <c r="A222" s="64" t="s">
        <v>357</v>
      </c>
      <c r="B222" s="17"/>
      <c r="C222" s="128"/>
      <c r="D222" s="128"/>
      <c r="E222" s="128"/>
      <c r="F222" s="128"/>
      <c r="G222" s="128"/>
      <c r="H222" s="128"/>
      <c r="I222" s="128"/>
      <c r="J222" s="128"/>
      <c r="K222" s="12">
        <f t="shared" si="3"/>
        <v>0</v>
      </c>
    </row>
    <row r="223" spans="1:11" s="10" customFormat="1" ht="15.75" hidden="1">
      <c r="A223" s="84" t="s">
        <v>117</v>
      </c>
      <c r="B223" s="103"/>
      <c r="C223" s="123"/>
      <c r="D223" s="123"/>
      <c r="E223" s="123"/>
      <c r="F223" s="123"/>
      <c r="G223" s="123"/>
      <c r="H223" s="123"/>
      <c r="I223" s="123"/>
      <c r="J223" s="123"/>
      <c r="K223" s="12">
        <f t="shared" si="3"/>
        <v>0</v>
      </c>
    </row>
    <row r="224" spans="1:11" s="10" customFormat="1" ht="15.75" hidden="1">
      <c r="A224" s="107" t="s">
        <v>358</v>
      </c>
      <c r="B224" s="103"/>
      <c r="C224" s="80">
        <f>SUM(C223)</f>
        <v>0</v>
      </c>
      <c r="D224" s="80">
        <f>SUM(D223)</f>
        <v>0</v>
      </c>
      <c r="E224" s="80">
        <f>SUM(E223)</f>
        <v>0</v>
      </c>
      <c r="F224" s="80"/>
      <c r="G224" s="80"/>
      <c r="H224" s="80"/>
      <c r="I224" s="80"/>
      <c r="J224" s="80"/>
      <c r="K224" s="12">
        <f t="shared" si="3"/>
        <v>0</v>
      </c>
    </row>
    <row r="225" spans="1:11" s="10" customFormat="1" ht="15.75" hidden="1">
      <c r="A225" s="84" t="s">
        <v>359</v>
      </c>
      <c r="B225" s="103">
        <v>2</v>
      </c>
      <c r="C225" s="123"/>
      <c r="D225" s="123"/>
      <c r="E225" s="123"/>
      <c r="F225" s="123"/>
      <c r="G225" s="123"/>
      <c r="H225" s="123"/>
      <c r="I225" s="123"/>
      <c r="J225" s="123"/>
      <c r="K225" s="12">
        <f t="shared" si="3"/>
        <v>0</v>
      </c>
    </row>
    <row r="226" spans="1:11" s="10" customFormat="1" ht="15.75" hidden="1">
      <c r="A226" s="84" t="s">
        <v>118</v>
      </c>
      <c r="B226" s="103">
        <v>2</v>
      </c>
      <c r="C226" s="123"/>
      <c r="D226" s="123"/>
      <c r="E226" s="123"/>
      <c r="F226" s="123"/>
      <c r="G226" s="123"/>
      <c r="H226" s="123"/>
      <c r="I226" s="123"/>
      <c r="J226" s="123"/>
      <c r="K226" s="12">
        <f t="shared" si="3"/>
        <v>0</v>
      </c>
    </row>
    <row r="227" spans="1:11" s="10" customFormat="1" ht="15.75" hidden="1">
      <c r="A227" s="84" t="s">
        <v>118</v>
      </c>
      <c r="B227" s="103">
        <v>2</v>
      </c>
      <c r="C227" s="123"/>
      <c r="D227" s="123"/>
      <c r="E227" s="123"/>
      <c r="F227" s="123"/>
      <c r="G227" s="123"/>
      <c r="H227" s="123"/>
      <c r="I227" s="123"/>
      <c r="J227" s="123"/>
      <c r="K227" s="12">
        <f t="shared" si="3"/>
        <v>0</v>
      </c>
    </row>
    <row r="228" spans="1:11" s="10" customFormat="1" ht="31.5" hidden="1">
      <c r="A228" s="106" t="s">
        <v>361</v>
      </c>
      <c r="B228" s="103"/>
      <c r="C228" s="80">
        <f>SUM(C226:C227)</f>
        <v>0</v>
      </c>
      <c r="D228" s="80">
        <f>SUM(D226:D227)</f>
        <v>0</v>
      </c>
      <c r="E228" s="80">
        <f>SUM(E226:E227)</f>
        <v>0</v>
      </c>
      <c r="F228" s="80"/>
      <c r="G228" s="80"/>
      <c r="H228" s="80"/>
      <c r="I228" s="80"/>
      <c r="J228" s="80"/>
      <c r="K228" s="12">
        <f t="shared" si="3"/>
        <v>0</v>
      </c>
    </row>
    <row r="229" spans="1:11" s="10" customFormat="1" ht="15.75" hidden="1">
      <c r="A229" s="60" t="s">
        <v>360</v>
      </c>
      <c r="B229" s="103"/>
      <c r="C229" s="80">
        <f>C225+C228</f>
        <v>0</v>
      </c>
      <c r="D229" s="80">
        <f>D225+D228</f>
        <v>0</v>
      </c>
      <c r="E229" s="80">
        <f>E225+E228</f>
        <v>0</v>
      </c>
      <c r="F229" s="80"/>
      <c r="G229" s="80"/>
      <c r="H229" s="80"/>
      <c r="I229" s="80"/>
      <c r="J229" s="80"/>
      <c r="K229" s="12">
        <f t="shared" si="3"/>
        <v>0</v>
      </c>
    </row>
    <row r="230" spans="1:11" s="10" customFormat="1" ht="15.75" hidden="1">
      <c r="A230" s="84" t="s">
        <v>117</v>
      </c>
      <c r="B230" s="103">
        <v>2</v>
      </c>
      <c r="C230" s="123"/>
      <c r="D230" s="123"/>
      <c r="E230" s="123"/>
      <c r="F230" s="123"/>
      <c r="G230" s="123"/>
      <c r="H230" s="123"/>
      <c r="I230" s="123"/>
      <c r="J230" s="123"/>
      <c r="K230" s="12">
        <f t="shared" si="3"/>
        <v>0</v>
      </c>
    </row>
    <row r="231" spans="1:11" s="10" customFormat="1" ht="15.75" hidden="1">
      <c r="A231" s="84" t="s">
        <v>117</v>
      </c>
      <c r="B231" s="103">
        <v>2</v>
      </c>
      <c r="C231" s="123"/>
      <c r="D231" s="123"/>
      <c r="E231" s="123"/>
      <c r="F231" s="123"/>
      <c r="G231" s="123"/>
      <c r="H231" s="123"/>
      <c r="I231" s="123"/>
      <c r="J231" s="123"/>
      <c r="K231" s="12">
        <f t="shared" si="3"/>
        <v>0</v>
      </c>
    </row>
    <row r="232" spans="1:11" s="10" customFormat="1" ht="15.75" hidden="1">
      <c r="A232" s="84" t="s">
        <v>117</v>
      </c>
      <c r="B232" s="103">
        <v>2</v>
      </c>
      <c r="C232" s="123"/>
      <c r="D232" s="123"/>
      <c r="E232" s="123"/>
      <c r="F232" s="123"/>
      <c r="G232" s="123"/>
      <c r="H232" s="123"/>
      <c r="I232" s="123"/>
      <c r="J232" s="123"/>
      <c r="K232" s="12">
        <f t="shared" si="3"/>
        <v>0</v>
      </c>
    </row>
    <row r="233" spans="1:11" s="10" customFormat="1" ht="15.75" hidden="1">
      <c r="A233" s="107" t="s">
        <v>362</v>
      </c>
      <c r="B233" s="103"/>
      <c r="C233" s="123">
        <f>SUM(C230:C232)</f>
        <v>0</v>
      </c>
      <c r="D233" s="123">
        <f>SUM(D230:D232)</f>
        <v>0</v>
      </c>
      <c r="E233" s="123">
        <f>SUM(E230:E232)</f>
        <v>0</v>
      </c>
      <c r="F233" s="123"/>
      <c r="G233" s="123"/>
      <c r="H233" s="123"/>
      <c r="I233" s="123"/>
      <c r="J233" s="123"/>
      <c r="K233" s="12">
        <f t="shared" si="3"/>
        <v>0</v>
      </c>
    </row>
    <row r="234" spans="1:11" s="10" customFormat="1" ht="15.75" hidden="1">
      <c r="A234" s="84" t="s">
        <v>363</v>
      </c>
      <c r="B234" s="103">
        <v>2</v>
      </c>
      <c r="C234" s="123"/>
      <c r="D234" s="123"/>
      <c r="E234" s="123"/>
      <c r="F234" s="123"/>
      <c r="G234" s="123"/>
      <c r="H234" s="123"/>
      <c r="I234" s="123"/>
      <c r="J234" s="123"/>
      <c r="K234" s="12">
        <f t="shared" si="3"/>
        <v>0</v>
      </c>
    </row>
    <row r="235" spans="1:11" s="10" customFormat="1" ht="15.75" hidden="1">
      <c r="A235" s="84" t="s">
        <v>364</v>
      </c>
      <c r="B235" s="103">
        <v>2</v>
      </c>
      <c r="C235" s="123"/>
      <c r="D235" s="123"/>
      <c r="E235" s="123"/>
      <c r="F235" s="123"/>
      <c r="G235" s="123"/>
      <c r="H235" s="123"/>
      <c r="I235" s="123"/>
      <c r="J235" s="123"/>
      <c r="K235" s="12">
        <f t="shared" si="3"/>
        <v>0</v>
      </c>
    </row>
    <row r="236" spans="1:11" s="10" customFormat="1" ht="15.75" hidden="1">
      <c r="A236" s="60" t="s">
        <v>365</v>
      </c>
      <c r="B236" s="103"/>
      <c r="C236" s="123">
        <f>SUM(C234:C235)</f>
        <v>0</v>
      </c>
      <c r="D236" s="123">
        <f>SUM(D234:D235)</f>
        <v>0</v>
      </c>
      <c r="E236" s="123">
        <f>SUM(E234:E235)</f>
        <v>0</v>
      </c>
      <c r="F236" s="123"/>
      <c r="G236" s="123"/>
      <c r="H236" s="123"/>
      <c r="I236" s="123"/>
      <c r="J236" s="123"/>
      <c r="K236" s="12">
        <f t="shared" si="3"/>
        <v>0</v>
      </c>
    </row>
    <row r="237" spans="1:11" s="10" customFormat="1" ht="15.75" hidden="1">
      <c r="A237" s="60" t="s">
        <v>366</v>
      </c>
      <c r="B237" s="103">
        <v>2</v>
      </c>
      <c r="C237" s="123"/>
      <c r="D237" s="123"/>
      <c r="E237" s="123"/>
      <c r="F237" s="123"/>
      <c r="G237" s="123"/>
      <c r="H237" s="123"/>
      <c r="I237" s="123"/>
      <c r="J237" s="123"/>
      <c r="K237" s="12">
        <f t="shared" si="3"/>
        <v>0</v>
      </c>
    </row>
    <row r="238" spans="1:11" s="10" customFormat="1" ht="15.75" hidden="1">
      <c r="A238" s="40" t="s">
        <v>357</v>
      </c>
      <c r="B238" s="99"/>
      <c r="C238" s="81">
        <f>SUM(C239:C239:C241)</f>
        <v>0</v>
      </c>
      <c r="D238" s="81">
        <f>SUM(D239:D239:D241)</f>
        <v>0</v>
      </c>
      <c r="E238" s="81">
        <f>SUM(E239:E239:E241)</f>
        <v>0</v>
      </c>
      <c r="F238" s="81"/>
      <c r="G238" s="81"/>
      <c r="H238" s="81"/>
      <c r="I238" s="81"/>
      <c r="J238" s="81"/>
      <c r="K238" s="12">
        <f t="shared" si="3"/>
        <v>0</v>
      </c>
    </row>
    <row r="239" spans="1:11" s="10" customFormat="1" ht="15.75" hidden="1">
      <c r="A239" s="84" t="s">
        <v>386</v>
      </c>
      <c r="B239" s="97">
        <v>1</v>
      </c>
      <c r="C239" s="80">
        <f>SUMIF($B$222:$B$238,"1",C$222:C$238)</f>
        <v>0</v>
      </c>
      <c r="D239" s="80">
        <f>SUMIF($B$222:$B$238,"1",D$222:D$238)</f>
        <v>0</v>
      </c>
      <c r="E239" s="80">
        <f>SUMIF($B$222:$B$238,"1",E$222:E$238)</f>
        <v>0</v>
      </c>
      <c r="F239" s="80"/>
      <c r="G239" s="80"/>
      <c r="H239" s="80"/>
      <c r="I239" s="80"/>
      <c r="J239" s="80"/>
      <c r="K239" s="12">
        <f t="shared" si="3"/>
        <v>0</v>
      </c>
    </row>
    <row r="240" spans="1:11" s="10" customFormat="1" ht="15.75" hidden="1">
      <c r="A240" s="84" t="s">
        <v>230</v>
      </c>
      <c r="B240" s="97">
        <v>2</v>
      </c>
      <c r="C240" s="80">
        <f>SUMIF($B$222:$B$238,"2",C$222:C$238)</f>
        <v>0</v>
      </c>
      <c r="D240" s="80">
        <f>SUMIF($B$222:$B$238,"2",D$222:D$238)</f>
        <v>0</v>
      </c>
      <c r="E240" s="80">
        <f>SUMIF($B$222:$B$238,"2",E$222:E$238)</f>
        <v>0</v>
      </c>
      <c r="F240" s="80"/>
      <c r="G240" s="80"/>
      <c r="H240" s="80"/>
      <c r="I240" s="80"/>
      <c r="J240" s="80"/>
      <c r="K240" s="12">
        <f t="shared" si="3"/>
        <v>0</v>
      </c>
    </row>
    <row r="241" spans="1:11" s="10" customFormat="1" ht="15.75" hidden="1">
      <c r="A241" s="84" t="s">
        <v>124</v>
      </c>
      <c r="B241" s="97">
        <v>3</v>
      </c>
      <c r="C241" s="80">
        <f>SUMIF($B$222:$B$238,"3",C$222:C$238)</f>
        <v>0</v>
      </c>
      <c r="D241" s="80">
        <f>SUMIF($B$222:$B$238,"3",D$222:D$238)</f>
        <v>0</v>
      </c>
      <c r="E241" s="80">
        <f>SUMIF($B$222:$B$238,"3",E$222:E$238)</f>
        <v>0</v>
      </c>
      <c r="F241" s="80"/>
      <c r="G241" s="80"/>
      <c r="H241" s="80"/>
      <c r="I241" s="80"/>
      <c r="J241" s="80"/>
      <c r="K241" s="12">
        <f t="shared" si="3"/>
        <v>0</v>
      </c>
    </row>
    <row r="242" spans="1:11" s="10" customFormat="1" ht="15.75">
      <c r="A242" s="64" t="s">
        <v>370</v>
      </c>
      <c r="B242" s="17"/>
      <c r="C242" s="128"/>
      <c r="D242" s="128"/>
      <c r="E242" s="128"/>
      <c r="F242" s="128"/>
      <c r="G242" s="128"/>
      <c r="H242" s="128"/>
      <c r="I242" s="128"/>
      <c r="J242" s="128"/>
      <c r="K242" s="12">
        <f t="shared" si="3"/>
        <v>0</v>
      </c>
    </row>
    <row r="243" spans="1:11" s="10" customFormat="1" ht="15.75" hidden="1">
      <c r="A243" s="84"/>
      <c r="B243" s="17"/>
      <c r="C243" s="128"/>
      <c r="D243" s="128"/>
      <c r="E243" s="128"/>
      <c r="F243" s="128"/>
      <c r="G243" s="128"/>
      <c r="H243" s="128"/>
      <c r="I243" s="128"/>
      <c r="J243" s="128"/>
      <c r="K243" s="12">
        <f t="shared" si="3"/>
        <v>0</v>
      </c>
    </row>
    <row r="244" spans="1:11" s="10" customFormat="1" ht="31.5" hidden="1">
      <c r="A244" s="60" t="s">
        <v>369</v>
      </c>
      <c r="B244" s="17"/>
      <c r="C244" s="123"/>
      <c r="D244" s="123"/>
      <c r="E244" s="123"/>
      <c r="F244" s="123"/>
      <c r="G244" s="123"/>
      <c r="H244" s="123"/>
      <c r="I244" s="123"/>
      <c r="J244" s="123"/>
      <c r="K244" s="12">
        <f t="shared" si="3"/>
        <v>0</v>
      </c>
    </row>
    <row r="245" spans="1:11" s="10" customFormat="1" ht="15.75" hidden="1">
      <c r="A245" s="84"/>
      <c r="B245" s="17"/>
      <c r="C245" s="123"/>
      <c r="D245" s="123"/>
      <c r="E245" s="123"/>
      <c r="F245" s="123"/>
      <c r="G245" s="123"/>
      <c r="H245" s="123"/>
      <c r="I245" s="123"/>
      <c r="J245" s="123"/>
      <c r="K245" s="12">
        <f t="shared" si="3"/>
        <v>0</v>
      </c>
    </row>
    <row r="246" spans="1:11" s="10" customFormat="1" ht="15.75" hidden="1">
      <c r="A246" s="84" t="s">
        <v>478</v>
      </c>
      <c r="B246" s="17">
        <v>2</v>
      </c>
      <c r="C246" s="123"/>
      <c r="D246" s="123"/>
      <c r="E246" s="123"/>
      <c r="F246" s="123"/>
      <c r="G246" s="123"/>
      <c r="H246" s="123"/>
      <c r="I246" s="123"/>
      <c r="J246" s="123"/>
      <c r="K246" s="12">
        <f t="shared" si="3"/>
        <v>0</v>
      </c>
    </row>
    <row r="247" spans="1:11" s="10" customFormat="1" ht="31.5" hidden="1">
      <c r="A247" s="60" t="s">
        <v>430</v>
      </c>
      <c r="B247" s="17"/>
      <c r="C247" s="123">
        <f>SUM(C245:C246)</f>
        <v>0</v>
      </c>
      <c r="D247" s="123">
        <f>SUM(D245:D246)</f>
        <v>0</v>
      </c>
      <c r="E247" s="123">
        <f>SUM(E245:E246)</f>
        <v>0</v>
      </c>
      <c r="F247" s="123"/>
      <c r="G247" s="123"/>
      <c r="H247" s="123"/>
      <c r="I247" s="123"/>
      <c r="J247" s="123"/>
      <c r="K247" s="12">
        <f t="shared" si="3"/>
        <v>0</v>
      </c>
    </row>
    <row r="248" spans="1:11" s="10" customFormat="1" ht="15.75" hidden="1">
      <c r="A248" s="60"/>
      <c r="B248" s="17"/>
      <c r="C248" s="123"/>
      <c r="D248" s="123"/>
      <c r="E248" s="123"/>
      <c r="F248" s="123"/>
      <c r="G248" s="123"/>
      <c r="H248" s="123"/>
      <c r="I248" s="123"/>
      <c r="J248" s="123"/>
      <c r="K248" s="12">
        <f t="shared" si="3"/>
        <v>0</v>
      </c>
    </row>
    <row r="249" spans="1:11" s="10" customFormat="1" ht="15.75" hidden="1">
      <c r="A249" s="60" t="s">
        <v>579</v>
      </c>
      <c r="B249" s="17">
        <v>2</v>
      </c>
      <c r="C249" s="82"/>
      <c r="D249" s="82"/>
      <c r="E249" s="82"/>
      <c r="F249" s="82"/>
      <c r="G249" s="82"/>
      <c r="H249" s="82"/>
      <c r="I249" s="82"/>
      <c r="J249" s="82"/>
      <c r="K249" s="12">
        <f t="shared" si="3"/>
        <v>0</v>
      </c>
    </row>
    <row r="250" spans="1:11" s="10" customFormat="1" ht="15.75">
      <c r="A250" s="60" t="s">
        <v>608</v>
      </c>
      <c r="B250" s="17">
        <v>2</v>
      </c>
      <c r="C250" s="82">
        <v>0</v>
      </c>
      <c r="D250" s="82">
        <v>3600</v>
      </c>
      <c r="E250" s="82">
        <v>3600</v>
      </c>
      <c r="F250" s="82"/>
      <c r="G250" s="82"/>
      <c r="H250" s="82"/>
      <c r="I250" s="82"/>
      <c r="J250" s="82"/>
      <c r="K250" s="12">
        <f t="shared" si="3"/>
        <v>0</v>
      </c>
    </row>
    <row r="251" spans="1:11" s="10" customFormat="1" ht="15.75">
      <c r="A251" s="60" t="s">
        <v>431</v>
      </c>
      <c r="B251" s="17"/>
      <c r="C251" s="82">
        <f>SUM(C249:C250)</f>
        <v>0</v>
      </c>
      <c r="D251" s="82">
        <f>SUM(D249:D250)</f>
        <v>3600</v>
      </c>
      <c r="E251" s="82">
        <f>SUM(E249:E250)</f>
        <v>3600</v>
      </c>
      <c r="F251" s="82"/>
      <c r="G251" s="82"/>
      <c r="H251" s="82"/>
      <c r="I251" s="82"/>
      <c r="J251" s="82"/>
      <c r="K251" s="12">
        <f t="shared" si="3"/>
        <v>0</v>
      </c>
    </row>
    <row r="252" spans="1:11" s="10" customFormat="1" ht="15.75">
      <c r="A252" s="40" t="s">
        <v>370</v>
      </c>
      <c r="B252" s="99"/>
      <c r="C252" s="81">
        <f>SUM(C253:C253:C255)</f>
        <v>0</v>
      </c>
      <c r="D252" s="81">
        <f>SUM(D253:D253:D255)</f>
        <v>3600</v>
      </c>
      <c r="E252" s="81">
        <f>SUM(E253:E253:E255)</f>
        <v>3600</v>
      </c>
      <c r="F252" s="81"/>
      <c r="G252" s="81"/>
      <c r="H252" s="81"/>
      <c r="I252" s="81"/>
      <c r="J252" s="81"/>
      <c r="K252" s="12">
        <f t="shared" si="3"/>
        <v>0</v>
      </c>
    </row>
    <row r="253" spans="1:11" s="10" customFormat="1" ht="15.75">
      <c r="A253" s="84" t="s">
        <v>386</v>
      </c>
      <c r="B253" s="97">
        <v>1</v>
      </c>
      <c r="C253" s="80">
        <f>SUMIF($B$242:$B$252,"1",C$242:C$252)</f>
        <v>0</v>
      </c>
      <c r="D253" s="80">
        <f>SUMIF($B$242:$B$252,"1",D$242:D$252)</f>
        <v>0</v>
      </c>
      <c r="E253" s="80">
        <f>SUMIF($B$242:$B$252,"1",E$242:E$252)</f>
        <v>0</v>
      </c>
      <c r="F253" s="80"/>
      <c r="G253" s="80"/>
      <c r="H253" s="80"/>
      <c r="I253" s="80"/>
      <c r="J253" s="80"/>
      <c r="K253" s="12">
        <f t="shared" si="3"/>
        <v>0</v>
      </c>
    </row>
    <row r="254" spans="1:11" s="10" customFormat="1" ht="15.75">
      <c r="A254" s="84" t="s">
        <v>230</v>
      </c>
      <c r="B254" s="97">
        <v>2</v>
      </c>
      <c r="C254" s="80">
        <f>SUMIF($B$242:$B$252,"2",C$242:C$252)</f>
        <v>0</v>
      </c>
      <c r="D254" s="80">
        <f>SUMIF($B$242:$B$252,"2",D$242:D$252)</f>
        <v>3600</v>
      </c>
      <c r="E254" s="80">
        <f>SUMIF($B$242:$B$252,"2",E$242:E$252)</f>
        <v>3600</v>
      </c>
      <c r="F254" s="80"/>
      <c r="G254" s="80"/>
      <c r="H254" s="80"/>
      <c r="I254" s="80"/>
      <c r="J254" s="80"/>
      <c r="K254" s="12">
        <f t="shared" si="3"/>
        <v>0</v>
      </c>
    </row>
    <row r="255" spans="1:11" s="10" customFormat="1" ht="15.75">
      <c r="A255" s="84" t="s">
        <v>124</v>
      </c>
      <c r="B255" s="97">
        <v>3</v>
      </c>
      <c r="C255" s="80">
        <f>SUMIF($B$242:$B$252,"3",C$242:C$252)</f>
        <v>0</v>
      </c>
      <c r="D255" s="80">
        <f>SUMIF($B$242:$B$252,"3",D$242:D$252)</f>
        <v>0</v>
      </c>
      <c r="E255" s="80">
        <f>SUMIF($B$242:$B$252,"3",E$242:E$252)</f>
        <v>0</v>
      </c>
      <c r="F255" s="80"/>
      <c r="G255" s="80"/>
      <c r="H255" s="80"/>
      <c r="I255" s="80"/>
      <c r="J255" s="80"/>
      <c r="K255" s="12">
        <f t="shared" si="3"/>
        <v>0</v>
      </c>
    </row>
    <row r="256" spans="1:11" s="10" customFormat="1" ht="15.75" hidden="1">
      <c r="A256" s="64" t="s">
        <v>371</v>
      </c>
      <c r="B256" s="17"/>
      <c r="C256" s="128"/>
      <c r="D256" s="128"/>
      <c r="E256" s="128"/>
      <c r="F256" s="128"/>
      <c r="G256" s="128"/>
      <c r="H256" s="128"/>
      <c r="I256" s="128"/>
      <c r="J256" s="128"/>
      <c r="K256" s="12">
        <f t="shared" si="3"/>
        <v>0</v>
      </c>
    </row>
    <row r="257" spans="1:11" s="10" customFormat="1" ht="15.75" hidden="1">
      <c r="A257" s="60"/>
      <c r="B257" s="17"/>
      <c r="C257" s="123"/>
      <c r="D257" s="123"/>
      <c r="E257" s="123"/>
      <c r="F257" s="123"/>
      <c r="G257" s="123"/>
      <c r="H257" s="123"/>
      <c r="I257" s="123"/>
      <c r="J257" s="123"/>
      <c r="K257" s="12">
        <f t="shared" si="3"/>
        <v>0</v>
      </c>
    </row>
    <row r="258" spans="1:11" s="10" customFormat="1" ht="31.5" hidden="1">
      <c r="A258" s="60" t="s">
        <v>372</v>
      </c>
      <c r="B258" s="17"/>
      <c r="C258" s="123"/>
      <c r="D258" s="123"/>
      <c r="E258" s="123"/>
      <c r="F258" s="123"/>
      <c r="G258" s="123"/>
      <c r="H258" s="123"/>
      <c r="I258" s="123"/>
      <c r="J258" s="123"/>
      <c r="K258" s="12">
        <f t="shared" si="3"/>
        <v>0</v>
      </c>
    </row>
    <row r="259" spans="1:11" s="10" customFormat="1" ht="15.75" hidden="1">
      <c r="A259" s="84" t="s">
        <v>492</v>
      </c>
      <c r="B259" s="17">
        <v>2</v>
      </c>
      <c r="C259" s="123"/>
      <c r="D259" s="123"/>
      <c r="E259" s="123"/>
      <c r="F259" s="123"/>
      <c r="G259" s="123"/>
      <c r="H259" s="123"/>
      <c r="I259" s="123"/>
      <c r="J259" s="123"/>
      <c r="K259" s="12">
        <f t="shared" si="3"/>
        <v>0</v>
      </c>
    </row>
    <row r="260" spans="1:11" s="10" customFormat="1" ht="31.5" hidden="1">
      <c r="A260" s="60" t="s">
        <v>432</v>
      </c>
      <c r="B260" s="17"/>
      <c r="C260" s="123">
        <f>SUM(C259)</f>
        <v>0</v>
      </c>
      <c r="D260" s="123">
        <f>SUM(D259)</f>
        <v>0</v>
      </c>
      <c r="E260" s="123">
        <f>SUM(E259)</f>
        <v>0</v>
      </c>
      <c r="F260" s="123"/>
      <c r="G260" s="123"/>
      <c r="H260" s="123"/>
      <c r="I260" s="123"/>
      <c r="J260" s="123"/>
      <c r="K260" s="12">
        <f t="shared" si="3"/>
        <v>0</v>
      </c>
    </row>
    <row r="261" spans="1:11" s="10" customFormat="1" ht="15.75" hidden="1">
      <c r="A261" s="60"/>
      <c r="B261" s="17"/>
      <c r="C261" s="123"/>
      <c r="D261" s="123"/>
      <c r="E261" s="123"/>
      <c r="F261" s="123"/>
      <c r="G261" s="123"/>
      <c r="H261" s="123"/>
      <c r="I261" s="123"/>
      <c r="J261" s="123"/>
      <c r="K261" s="12">
        <f t="shared" si="3"/>
        <v>0</v>
      </c>
    </row>
    <row r="262" spans="1:11" s="10" customFormat="1" ht="15.75" hidden="1">
      <c r="A262" s="60"/>
      <c r="B262" s="17"/>
      <c r="C262" s="123"/>
      <c r="D262" s="123"/>
      <c r="E262" s="123"/>
      <c r="F262" s="123"/>
      <c r="G262" s="123"/>
      <c r="H262" s="123"/>
      <c r="I262" s="123"/>
      <c r="J262" s="123"/>
      <c r="K262" s="12">
        <f t="shared" si="3"/>
        <v>0</v>
      </c>
    </row>
    <row r="263" spans="1:11" s="10" customFormat="1" ht="15.75" hidden="1">
      <c r="A263" s="60"/>
      <c r="B263" s="17"/>
      <c r="C263" s="123"/>
      <c r="D263" s="123"/>
      <c r="E263" s="123"/>
      <c r="F263" s="123"/>
      <c r="G263" s="123"/>
      <c r="H263" s="123"/>
      <c r="I263" s="123"/>
      <c r="J263" s="123"/>
      <c r="K263" s="12">
        <f t="shared" si="3"/>
        <v>0</v>
      </c>
    </row>
    <row r="264" spans="1:11" s="10" customFormat="1" ht="15.75" hidden="1">
      <c r="A264" s="60" t="s">
        <v>433</v>
      </c>
      <c r="B264" s="17"/>
      <c r="C264" s="123"/>
      <c r="D264" s="123"/>
      <c r="E264" s="123"/>
      <c r="F264" s="123"/>
      <c r="G264" s="123"/>
      <c r="H264" s="123"/>
      <c r="I264" s="123"/>
      <c r="J264" s="123"/>
      <c r="K264" s="12">
        <f t="shared" si="3"/>
        <v>0</v>
      </c>
    </row>
    <row r="265" spans="1:11" s="10" customFormat="1" ht="15.75" hidden="1">
      <c r="A265" s="40" t="s">
        <v>371</v>
      </c>
      <c r="B265" s="99"/>
      <c r="C265" s="128">
        <f>SUM(C266:C266:C268)</f>
        <v>0</v>
      </c>
      <c r="D265" s="128">
        <f>SUM(D266:D266:D268)</f>
        <v>0</v>
      </c>
      <c r="E265" s="128">
        <f>SUM(E266:E266:E268)</f>
        <v>0</v>
      </c>
      <c r="F265" s="128"/>
      <c r="G265" s="128"/>
      <c r="H265" s="128"/>
      <c r="I265" s="128"/>
      <c r="J265" s="128"/>
      <c r="K265" s="12">
        <f t="shared" si="3"/>
        <v>0</v>
      </c>
    </row>
    <row r="266" spans="1:11" s="10" customFormat="1" ht="15.75" hidden="1">
      <c r="A266" s="84" t="s">
        <v>386</v>
      </c>
      <c r="B266" s="97">
        <v>1</v>
      </c>
      <c r="C266" s="123">
        <f>SUMIF($B$256:$B$265,"1",C$256:C$265)</f>
        <v>0</v>
      </c>
      <c r="D266" s="123">
        <f>SUMIF($B$256:$B$265,"1",D$256:D$265)</f>
        <v>0</v>
      </c>
      <c r="E266" s="123">
        <f>SUMIF($B$256:$B$265,"1",E$256:E$265)</f>
        <v>0</v>
      </c>
      <c r="F266" s="123"/>
      <c r="G266" s="123"/>
      <c r="H266" s="123"/>
      <c r="I266" s="123"/>
      <c r="J266" s="123"/>
      <c r="K266" s="12">
        <f aca="true" t="shared" si="4" ref="K266:K311">E266-D266</f>
        <v>0</v>
      </c>
    </row>
    <row r="267" spans="1:11" s="10" customFormat="1" ht="15.75" hidden="1">
      <c r="A267" s="84" t="s">
        <v>230</v>
      </c>
      <c r="B267" s="97">
        <v>2</v>
      </c>
      <c r="C267" s="123">
        <f>SUMIF($B$256:$B$265,"2",C$256:C$265)</f>
        <v>0</v>
      </c>
      <c r="D267" s="123">
        <f>SUMIF($B$256:$B$265,"2",D$256:D$265)</f>
        <v>0</v>
      </c>
      <c r="E267" s="123">
        <f>SUMIF($B$256:$B$265,"2",E$256:E$265)</f>
        <v>0</v>
      </c>
      <c r="F267" s="123"/>
      <c r="G267" s="123"/>
      <c r="H267" s="123"/>
      <c r="I267" s="123"/>
      <c r="J267" s="123"/>
      <c r="K267" s="12">
        <f t="shared" si="4"/>
        <v>0</v>
      </c>
    </row>
    <row r="268" spans="1:11" s="10" customFormat="1" ht="15.75" hidden="1">
      <c r="A268" s="84" t="s">
        <v>124</v>
      </c>
      <c r="B268" s="97">
        <v>3</v>
      </c>
      <c r="C268" s="123">
        <f>SUMIF($B$256:$B$265,"3",C$256:C$265)</f>
        <v>0</v>
      </c>
      <c r="D268" s="123">
        <f>SUMIF($B$256:$B$265,"3",D$256:D$265)</f>
        <v>0</v>
      </c>
      <c r="E268" s="123">
        <f>SUMIF($B$256:$B$265,"3",E$256:E$265)</f>
        <v>0</v>
      </c>
      <c r="F268" s="123"/>
      <c r="G268" s="123"/>
      <c r="H268" s="123"/>
      <c r="I268" s="123"/>
      <c r="J268" s="123"/>
      <c r="K268" s="12">
        <f t="shared" si="4"/>
        <v>0</v>
      </c>
    </row>
    <row r="269" spans="1:11" s="10" customFormat="1" ht="33">
      <c r="A269" s="65" t="s">
        <v>444</v>
      </c>
      <c r="B269" s="100"/>
      <c r="C269" s="129"/>
      <c r="D269" s="129"/>
      <c r="E269" s="129"/>
      <c r="F269" s="129"/>
      <c r="G269" s="129"/>
      <c r="H269" s="129"/>
      <c r="I269" s="129"/>
      <c r="J269" s="129"/>
      <c r="K269" s="12">
        <f t="shared" si="4"/>
        <v>0</v>
      </c>
    </row>
    <row r="270" spans="1:11" s="10" customFormat="1" ht="16.5">
      <c r="A270" s="64" t="s">
        <v>161</v>
      </c>
      <c r="B270" s="100"/>
      <c r="C270" s="129"/>
      <c r="D270" s="129"/>
      <c r="E270" s="129"/>
      <c r="F270" s="129"/>
      <c r="G270" s="129"/>
      <c r="H270" s="129"/>
      <c r="I270" s="129"/>
      <c r="J270" s="129"/>
      <c r="K270" s="12">
        <f t="shared" si="4"/>
        <v>0</v>
      </c>
    </row>
    <row r="271" spans="1:11" s="10" customFormat="1" ht="16.5">
      <c r="A271" s="60" t="s">
        <v>216</v>
      </c>
      <c r="B271" s="100">
        <v>2</v>
      </c>
      <c r="C271" s="82">
        <v>11514186</v>
      </c>
      <c r="D271" s="82">
        <v>11514186</v>
      </c>
      <c r="E271" s="82">
        <v>11514186</v>
      </c>
      <c r="F271" s="82"/>
      <c r="G271" s="82"/>
      <c r="H271" s="82"/>
      <c r="I271" s="82"/>
      <c r="J271" s="82"/>
      <c r="K271" s="12">
        <f t="shared" si="4"/>
        <v>0</v>
      </c>
    </row>
    <row r="272" spans="1:11" s="10" customFormat="1" ht="15.75" hidden="1">
      <c r="A272" s="60" t="s">
        <v>436</v>
      </c>
      <c r="B272" s="99">
        <v>2</v>
      </c>
      <c r="C272" s="130"/>
      <c r="D272" s="130"/>
      <c r="E272" s="130"/>
      <c r="F272" s="130"/>
      <c r="G272" s="130"/>
      <c r="H272" s="130"/>
      <c r="I272" s="130"/>
      <c r="J272" s="130"/>
      <c r="K272" s="12">
        <f t="shared" si="4"/>
        <v>0</v>
      </c>
    </row>
    <row r="273" spans="1:11" s="10" customFormat="1" ht="15.75">
      <c r="A273" s="40" t="s">
        <v>161</v>
      </c>
      <c r="B273" s="99"/>
      <c r="C273" s="81">
        <f>SUM(C274:C276)</f>
        <v>11514186</v>
      </c>
      <c r="D273" s="81">
        <f>SUM(D274:D276)</f>
        <v>11514186</v>
      </c>
      <c r="E273" s="81">
        <f>SUM(E274:E276)</f>
        <v>11514186</v>
      </c>
      <c r="F273" s="81"/>
      <c r="G273" s="81"/>
      <c r="H273" s="81"/>
      <c r="I273" s="81"/>
      <c r="J273" s="81"/>
      <c r="K273" s="12">
        <f t="shared" si="4"/>
        <v>0</v>
      </c>
    </row>
    <row r="274" spans="1:11" s="10" customFormat="1" ht="15.75">
      <c r="A274" s="84" t="s">
        <v>386</v>
      </c>
      <c r="B274" s="97">
        <v>1</v>
      </c>
      <c r="C274" s="80">
        <f>SUMIF($B$270:$B$273,"1",C$270:C$273)</f>
        <v>0</v>
      </c>
      <c r="D274" s="80">
        <f>SUMIF($B$270:$B$273,"1",D$270:D$273)</f>
        <v>0</v>
      </c>
      <c r="E274" s="80">
        <f>SUMIF($B$270:$B$273,"1",E$270:E$273)</f>
        <v>0</v>
      </c>
      <c r="F274" s="80"/>
      <c r="G274" s="80"/>
      <c r="H274" s="80"/>
      <c r="I274" s="80"/>
      <c r="J274" s="80"/>
      <c r="K274" s="12">
        <f t="shared" si="4"/>
        <v>0</v>
      </c>
    </row>
    <row r="275" spans="1:11" s="10" customFormat="1" ht="15.75">
      <c r="A275" s="84" t="s">
        <v>230</v>
      </c>
      <c r="B275" s="97">
        <v>2</v>
      </c>
      <c r="C275" s="80">
        <f>SUMIF($B$270:$B$273,"2",C$270:C$273)</f>
        <v>11514186</v>
      </c>
      <c r="D275" s="80">
        <f>SUMIF($B$270:$B$273,"2",D$270:D$273)</f>
        <v>11514186</v>
      </c>
      <c r="E275" s="80">
        <f>SUMIF($B$270:$B$273,"2",E$270:E$273)</f>
        <v>11514186</v>
      </c>
      <c r="F275" s="80"/>
      <c r="G275" s="80"/>
      <c r="H275" s="80"/>
      <c r="I275" s="80"/>
      <c r="J275" s="80"/>
      <c r="K275" s="12">
        <f t="shared" si="4"/>
        <v>0</v>
      </c>
    </row>
    <row r="276" spans="1:11" s="10" customFormat="1" ht="15.75">
      <c r="A276" s="84" t="s">
        <v>124</v>
      </c>
      <c r="B276" s="97">
        <v>3</v>
      </c>
      <c r="C276" s="80">
        <f>SUMIF($B$270:$B$273,"3",C$270:C$273)</f>
        <v>0</v>
      </c>
      <c r="D276" s="80">
        <f>SUMIF($B$270:$B$273,"3",D$270:D$273)</f>
        <v>0</v>
      </c>
      <c r="E276" s="80">
        <f>SUMIF($B$270:$B$273,"3",E$270:E$273)</f>
        <v>0</v>
      </c>
      <c r="F276" s="80"/>
      <c r="G276" s="80"/>
      <c r="H276" s="80"/>
      <c r="I276" s="80"/>
      <c r="J276" s="80"/>
      <c r="K276" s="12">
        <f t="shared" si="4"/>
        <v>0</v>
      </c>
    </row>
    <row r="277" spans="1:11" s="10" customFormat="1" ht="15.75" hidden="1">
      <c r="A277" s="64" t="s">
        <v>162</v>
      </c>
      <c r="B277" s="97"/>
      <c r="C277" s="123"/>
      <c r="D277" s="123"/>
      <c r="E277" s="123"/>
      <c r="F277" s="123"/>
      <c r="G277" s="123"/>
      <c r="H277" s="123"/>
      <c r="I277" s="123"/>
      <c r="J277" s="123"/>
      <c r="K277" s="12">
        <f t="shared" si="4"/>
        <v>0</v>
      </c>
    </row>
    <row r="278" spans="1:11" s="10" customFormat="1" ht="16.5" hidden="1">
      <c r="A278" s="60" t="s">
        <v>216</v>
      </c>
      <c r="B278" s="100">
        <v>2</v>
      </c>
      <c r="C278" s="123"/>
      <c r="D278" s="123"/>
      <c r="E278" s="123"/>
      <c r="F278" s="123"/>
      <c r="G278" s="123"/>
      <c r="H278" s="123"/>
      <c r="I278" s="123"/>
      <c r="J278" s="123"/>
      <c r="K278" s="12">
        <f t="shared" si="4"/>
        <v>0</v>
      </c>
    </row>
    <row r="279" spans="1:11" s="10" customFormat="1" ht="15.75" hidden="1">
      <c r="A279" s="60" t="s">
        <v>436</v>
      </c>
      <c r="B279" s="99">
        <v>2</v>
      </c>
      <c r="C279" s="130"/>
      <c r="D279" s="130"/>
      <c r="E279" s="130"/>
      <c r="F279" s="130"/>
      <c r="G279" s="130"/>
      <c r="H279" s="130"/>
      <c r="I279" s="130"/>
      <c r="J279" s="130"/>
      <c r="K279" s="12">
        <f t="shared" si="4"/>
        <v>0</v>
      </c>
    </row>
    <row r="280" spans="1:11" s="10" customFormat="1" ht="15.75" hidden="1">
      <c r="A280" s="40" t="s">
        <v>162</v>
      </c>
      <c r="B280" s="99"/>
      <c r="C280" s="128">
        <f>SUM(C281:C283)</f>
        <v>0</v>
      </c>
      <c r="D280" s="128">
        <f>SUM(D281:D283)</f>
        <v>0</v>
      </c>
      <c r="E280" s="128">
        <f>SUM(E281:E283)</f>
        <v>0</v>
      </c>
      <c r="F280" s="128"/>
      <c r="G280" s="128"/>
      <c r="H280" s="128"/>
      <c r="I280" s="128"/>
      <c r="J280" s="128"/>
      <c r="K280" s="12">
        <f t="shared" si="4"/>
        <v>0</v>
      </c>
    </row>
    <row r="281" spans="1:11" s="10" customFormat="1" ht="15.75" hidden="1">
      <c r="A281" s="84" t="s">
        <v>386</v>
      </c>
      <c r="B281" s="97">
        <v>1</v>
      </c>
      <c r="C281" s="123">
        <f>SUMIF($B$277:$B$280,"1",C$277:C$280)</f>
        <v>0</v>
      </c>
      <c r="D281" s="123">
        <f>SUMIF($B$277:$B$280,"1",D$277:D$280)</f>
        <v>0</v>
      </c>
      <c r="E281" s="123">
        <f>SUMIF($B$277:$B$280,"1",E$277:E$280)</f>
        <v>0</v>
      </c>
      <c r="F281" s="123"/>
      <c r="G281" s="123"/>
      <c r="H281" s="123"/>
      <c r="I281" s="123"/>
      <c r="J281" s="123"/>
      <c r="K281" s="12">
        <f t="shared" si="4"/>
        <v>0</v>
      </c>
    </row>
    <row r="282" spans="1:11" s="10" customFormat="1" ht="15.75" hidden="1">
      <c r="A282" s="84" t="s">
        <v>230</v>
      </c>
      <c r="B282" s="97">
        <v>2</v>
      </c>
      <c r="C282" s="123">
        <f>SUMIF($B$277:$B$280,"2",C$277:C$280)</f>
        <v>0</v>
      </c>
      <c r="D282" s="123">
        <f>SUMIF($B$277:$B$280,"2",D$277:D$280)</f>
        <v>0</v>
      </c>
      <c r="E282" s="123">
        <f>SUMIF($B$277:$B$280,"2",E$277:E$280)</f>
        <v>0</v>
      </c>
      <c r="F282" s="123"/>
      <c r="G282" s="123"/>
      <c r="H282" s="123"/>
      <c r="I282" s="123"/>
      <c r="J282" s="123"/>
      <c r="K282" s="12">
        <f t="shared" si="4"/>
        <v>0</v>
      </c>
    </row>
    <row r="283" spans="1:11" s="10" customFormat="1" ht="15.75" hidden="1">
      <c r="A283" s="84" t="s">
        <v>124</v>
      </c>
      <c r="B283" s="97">
        <v>3</v>
      </c>
      <c r="C283" s="123">
        <f>SUMIF($B$277:$B$280,"3",C$277:C$280)</f>
        <v>0</v>
      </c>
      <c r="D283" s="123">
        <f>SUMIF($B$277:$B$280,"3",D$277:D$280)</f>
        <v>0</v>
      </c>
      <c r="E283" s="123">
        <f>SUMIF($B$277:$B$280,"3",E$277:E$280)</f>
        <v>0</v>
      </c>
      <c r="F283" s="123"/>
      <c r="G283" s="123"/>
      <c r="H283" s="123"/>
      <c r="I283" s="123"/>
      <c r="J283" s="123"/>
      <c r="K283" s="12">
        <f t="shared" si="4"/>
        <v>0</v>
      </c>
    </row>
    <row r="284" spans="1:11" s="10" customFormat="1" ht="33" hidden="1">
      <c r="A284" s="65" t="s">
        <v>87</v>
      </c>
      <c r="B284" s="100"/>
      <c r="C284" s="129">
        <f>C285+C298</f>
        <v>0</v>
      </c>
      <c r="D284" s="129">
        <f>D285+D298</f>
        <v>0</v>
      </c>
      <c r="E284" s="129">
        <f>E285+E298</f>
        <v>0</v>
      </c>
      <c r="F284" s="129"/>
      <c r="G284" s="129"/>
      <c r="H284" s="129"/>
      <c r="I284" s="129"/>
      <c r="J284" s="129"/>
      <c r="K284" s="12">
        <f t="shared" si="4"/>
        <v>0</v>
      </c>
    </row>
    <row r="285" spans="1:11" s="10" customFormat="1" ht="15.75" hidden="1">
      <c r="A285" s="64" t="s">
        <v>159</v>
      </c>
      <c r="B285" s="99"/>
      <c r="C285" s="130"/>
      <c r="D285" s="130"/>
      <c r="E285" s="130"/>
      <c r="F285" s="130"/>
      <c r="G285" s="130"/>
      <c r="H285" s="130"/>
      <c r="I285" s="130"/>
      <c r="J285" s="130"/>
      <c r="K285" s="12">
        <f t="shared" si="4"/>
        <v>0</v>
      </c>
    </row>
    <row r="286" spans="1:11" s="10" customFormat="1" ht="15.75" hidden="1">
      <c r="A286" s="60" t="s">
        <v>215</v>
      </c>
      <c r="B286" s="99"/>
      <c r="C286" s="130"/>
      <c r="D286" s="130"/>
      <c r="E286" s="130"/>
      <c r="F286" s="130"/>
      <c r="G286" s="130"/>
      <c r="H286" s="130"/>
      <c r="I286" s="130"/>
      <c r="J286" s="130"/>
      <c r="K286" s="12">
        <f t="shared" si="4"/>
        <v>0</v>
      </c>
    </row>
    <row r="287" spans="1:11" s="10" customFormat="1" ht="15.75" hidden="1">
      <c r="A287" s="84" t="s">
        <v>434</v>
      </c>
      <c r="B287" s="99"/>
      <c r="C287" s="130"/>
      <c r="D287" s="130"/>
      <c r="E287" s="130"/>
      <c r="F287" s="130"/>
      <c r="G287" s="130"/>
      <c r="H287" s="130"/>
      <c r="I287" s="130"/>
      <c r="J287" s="130"/>
      <c r="K287" s="12">
        <f t="shared" si="4"/>
        <v>0</v>
      </c>
    </row>
    <row r="288" spans="1:11" s="10" customFormat="1" ht="15.75" hidden="1">
      <c r="A288" s="84" t="s">
        <v>227</v>
      </c>
      <c r="B288" s="99"/>
      <c r="C288" s="130"/>
      <c r="D288" s="130"/>
      <c r="E288" s="130"/>
      <c r="F288" s="130"/>
      <c r="G288" s="130"/>
      <c r="H288" s="130"/>
      <c r="I288" s="130"/>
      <c r="J288" s="130"/>
      <c r="K288" s="12">
        <f t="shared" si="4"/>
        <v>0</v>
      </c>
    </row>
    <row r="289" spans="1:11" s="10" customFormat="1" ht="15.75" hidden="1">
      <c r="A289" s="84" t="s">
        <v>435</v>
      </c>
      <c r="B289" s="99"/>
      <c r="C289" s="130"/>
      <c r="D289" s="130"/>
      <c r="E289" s="130"/>
      <c r="F289" s="130"/>
      <c r="G289" s="130"/>
      <c r="H289" s="130"/>
      <c r="I289" s="130"/>
      <c r="J289" s="130"/>
      <c r="K289" s="12">
        <f t="shared" si="4"/>
        <v>0</v>
      </c>
    </row>
    <row r="290" spans="1:11" s="10" customFormat="1" ht="15.75" hidden="1">
      <c r="A290" s="84" t="s">
        <v>226</v>
      </c>
      <c r="B290" s="99">
        <v>2</v>
      </c>
      <c r="C290" s="130"/>
      <c r="D290" s="130"/>
      <c r="E290" s="130"/>
      <c r="F290" s="130"/>
      <c r="G290" s="130"/>
      <c r="H290" s="130"/>
      <c r="I290" s="130"/>
      <c r="J290" s="130"/>
      <c r="K290" s="12">
        <f t="shared" si="4"/>
        <v>0</v>
      </c>
    </row>
    <row r="291" spans="1:11" s="10" customFormat="1" ht="15.75" hidden="1">
      <c r="A291" s="84" t="s">
        <v>225</v>
      </c>
      <c r="B291" s="99"/>
      <c r="C291" s="130"/>
      <c r="D291" s="130"/>
      <c r="E291" s="130"/>
      <c r="F291" s="130"/>
      <c r="G291" s="130"/>
      <c r="H291" s="130"/>
      <c r="I291" s="130"/>
      <c r="J291" s="130"/>
      <c r="K291" s="12">
        <f t="shared" si="4"/>
        <v>0</v>
      </c>
    </row>
    <row r="292" spans="1:11" s="10" customFormat="1" ht="15.75" hidden="1">
      <c r="A292" s="60" t="s">
        <v>217</v>
      </c>
      <c r="B292" s="99"/>
      <c r="C292" s="130"/>
      <c r="D292" s="130"/>
      <c r="E292" s="130"/>
      <c r="F292" s="130"/>
      <c r="G292" s="130"/>
      <c r="H292" s="130"/>
      <c r="I292" s="130"/>
      <c r="J292" s="130"/>
      <c r="K292" s="12">
        <f t="shared" si="4"/>
        <v>0</v>
      </c>
    </row>
    <row r="293" spans="1:11" s="10" customFormat="1" ht="15.75" hidden="1">
      <c r="A293" s="60" t="s">
        <v>218</v>
      </c>
      <c r="B293" s="99"/>
      <c r="C293" s="130"/>
      <c r="D293" s="130"/>
      <c r="E293" s="130"/>
      <c r="F293" s="130"/>
      <c r="G293" s="130"/>
      <c r="H293" s="130"/>
      <c r="I293" s="130"/>
      <c r="J293" s="130"/>
      <c r="K293" s="12">
        <f t="shared" si="4"/>
        <v>0</v>
      </c>
    </row>
    <row r="294" spans="1:11" s="10" customFormat="1" ht="15.75" hidden="1">
      <c r="A294" s="40" t="s">
        <v>159</v>
      </c>
      <c r="B294" s="99"/>
      <c r="C294" s="128">
        <f>SUM(C295:C297)</f>
        <v>0</v>
      </c>
      <c r="D294" s="128">
        <f>SUM(D295:D297)</f>
        <v>0</v>
      </c>
      <c r="E294" s="128">
        <f>SUM(E295:E297)</f>
        <v>0</v>
      </c>
      <c r="F294" s="128"/>
      <c r="G294" s="128"/>
      <c r="H294" s="128"/>
      <c r="I294" s="128"/>
      <c r="J294" s="128"/>
      <c r="K294" s="12">
        <f t="shared" si="4"/>
        <v>0</v>
      </c>
    </row>
    <row r="295" spans="1:11" s="10" customFormat="1" ht="15.75" hidden="1">
      <c r="A295" s="84" t="s">
        <v>386</v>
      </c>
      <c r="B295" s="97">
        <v>1</v>
      </c>
      <c r="C295" s="123">
        <f>SUMIF($B$285:$B$294,"1",C$285:C$294)</f>
        <v>0</v>
      </c>
      <c r="D295" s="123">
        <f>SUMIF($B$285:$B$294,"1",D$285:D$294)</f>
        <v>0</v>
      </c>
      <c r="E295" s="123">
        <f>SUMIF($B$285:$B$294,"1",E$285:E$294)</f>
        <v>0</v>
      </c>
      <c r="F295" s="123"/>
      <c r="G295" s="123"/>
      <c r="H295" s="123"/>
      <c r="I295" s="123"/>
      <c r="J295" s="123"/>
      <c r="K295" s="12">
        <f t="shared" si="4"/>
        <v>0</v>
      </c>
    </row>
    <row r="296" spans="1:11" s="10" customFormat="1" ht="15.75" hidden="1">
      <c r="A296" s="84" t="s">
        <v>230</v>
      </c>
      <c r="B296" s="97">
        <v>2</v>
      </c>
      <c r="C296" s="123">
        <f>SUMIF($B$285:$B$294,"2",C$285:C$294)</f>
        <v>0</v>
      </c>
      <c r="D296" s="123">
        <f>SUMIF($B$285:$B$294,"2",D$285:D$294)</f>
        <v>0</v>
      </c>
      <c r="E296" s="123">
        <f>SUMIF($B$285:$B$294,"2",E$285:E$294)</f>
        <v>0</v>
      </c>
      <c r="F296" s="123"/>
      <c r="G296" s="123"/>
      <c r="H296" s="123"/>
      <c r="I296" s="123"/>
      <c r="J296" s="123"/>
      <c r="K296" s="12">
        <f t="shared" si="4"/>
        <v>0</v>
      </c>
    </row>
    <row r="297" spans="1:11" s="10" customFormat="1" ht="15.75" hidden="1">
      <c r="A297" s="84" t="s">
        <v>124</v>
      </c>
      <c r="B297" s="97">
        <v>3</v>
      </c>
      <c r="C297" s="123">
        <f>SUMIF($B$285:$B$294,"3",C$285:C$294)</f>
        <v>0</v>
      </c>
      <c r="D297" s="123">
        <f>SUMIF($B$285:$B$294,"3",D$285:D$294)</f>
        <v>0</v>
      </c>
      <c r="E297" s="123">
        <f>SUMIF($B$285:$B$294,"3",E$285:E$294)</f>
        <v>0</v>
      </c>
      <c r="F297" s="123"/>
      <c r="G297" s="123"/>
      <c r="H297" s="123"/>
      <c r="I297" s="123"/>
      <c r="J297" s="123"/>
      <c r="K297" s="12">
        <f t="shared" si="4"/>
        <v>0</v>
      </c>
    </row>
    <row r="298" spans="1:11" s="10" customFormat="1" ht="15.75" hidden="1">
      <c r="A298" s="64" t="s">
        <v>160</v>
      </c>
      <c r="B298" s="99"/>
      <c r="C298" s="130"/>
      <c r="D298" s="130"/>
      <c r="E298" s="130"/>
      <c r="F298" s="130"/>
      <c r="G298" s="130"/>
      <c r="H298" s="130"/>
      <c r="I298" s="130"/>
      <c r="J298" s="130"/>
      <c r="K298" s="12">
        <f t="shared" si="4"/>
        <v>0</v>
      </c>
    </row>
    <row r="299" spans="1:11" s="10" customFormat="1" ht="15.75" hidden="1">
      <c r="A299" s="60" t="s">
        <v>215</v>
      </c>
      <c r="B299" s="99"/>
      <c r="C299" s="130"/>
      <c r="D299" s="130"/>
      <c r="E299" s="130"/>
      <c r="F299" s="130"/>
      <c r="G299" s="130"/>
      <c r="H299" s="130"/>
      <c r="I299" s="130"/>
      <c r="J299" s="130"/>
      <c r="K299" s="12">
        <f t="shared" si="4"/>
        <v>0</v>
      </c>
    </row>
    <row r="300" spans="1:11" s="10" customFormat="1" ht="15.75" hidden="1">
      <c r="A300" s="84" t="s">
        <v>434</v>
      </c>
      <c r="B300" s="99">
        <v>2</v>
      </c>
      <c r="C300" s="130"/>
      <c r="D300" s="130"/>
      <c r="E300" s="130"/>
      <c r="F300" s="130"/>
      <c r="G300" s="130"/>
      <c r="H300" s="130"/>
      <c r="I300" s="130"/>
      <c r="J300" s="130"/>
      <c r="K300" s="12">
        <f t="shared" si="4"/>
        <v>0</v>
      </c>
    </row>
    <row r="301" spans="1:11" s="10" customFormat="1" ht="15.75" hidden="1">
      <c r="A301" s="84" t="s">
        <v>227</v>
      </c>
      <c r="B301" s="99"/>
      <c r="C301" s="130"/>
      <c r="D301" s="130"/>
      <c r="E301" s="130"/>
      <c r="F301" s="130"/>
      <c r="G301" s="130"/>
      <c r="H301" s="130"/>
      <c r="I301" s="130"/>
      <c r="J301" s="130"/>
      <c r="K301" s="12">
        <f t="shared" si="4"/>
        <v>0</v>
      </c>
    </row>
    <row r="302" spans="1:11" s="10" customFormat="1" ht="15.75" hidden="1">
      <c r="A302" s="84" t="s">
        <v>435</v>
      </c>
      <c r="B302" s="99">
        <v>2</v>
      </c>
      <c r="C302" s="130"/>
      <c r="D302" s="130"/>
      <c r="E302" s="130"/>
      <c r="F302" s="130"/>
      <c r="G302" s="130"/>
      <c r="H302" s="130"/>
      <c r="I302" s="130"/>
      <c r="J302" s="130"/>
      <c r="K302" s="12">
        <f t="shared" si="4"/>
        <v>0</v>
      </c>
    </row>
    <row r="303" spans="1:11" s="10" customFormat="1" ht="15.75" hidden="1">
      <c r="A303" s="84" t="s">
        <v>226</v>
      </c>
      <c r="B303" s="99"/>
      <c r="C303" s="130"/>
      <c r="D303" s="130"/>
      <c r="E303" s="130"/>
      <c r="F303" s="130"/>
      <c r="G303" s="130"/>
      <c r="H303" s="130"/>
      <c r="I303" s="130"/>
      <c r="J303" s="130"/>
      <c r="K303" s="12">
        <f t="shared" si="4"/>
        <v>0</v>
      </c>
    </row>
    <row r="304" spans="1:11" s="10" customFormat="1" ht="15.75" hidden="1">
      <c r="A304" s="84" t="s">
        <v>225</v>
      </c>
      <c r="B304" s="99"/>
      <c r="C304" s="130"/>
      <c r="D304" s="130"/>
      <c r="E304" s="130"/>
      <c r="F304" s="130"/>
      <c r="G304" s="130"/>
      <c r="H304" s="130"/>
      <c r="I304" s="130"/>
      <c r="J304" s="130"/>
      <c r="K304" s="12">
        <f t="shared" si="4"/>
        <v>0</v>
      </c>
    </row>
    <row r="305" spans="1:11" s="10" customFormat="1" ht="15.75" hidden="1">
      <c r="A305" s="60" t="s">
        <v>217</v>
      </c>
      <c r="B305" s="99"/>
      <c r="C305" s="130"/>
      <c r="D305" s="130"/>
      <c r="E305" s="130"/>
      <c r="F305" s="130"/>
      <c r="G305" s="130"/>
      <c r="H305" s="130"/>
      <c r="I305" s="130"/>
      <c r="J305" s="130"/>
      <c r="K305" s="12">
        <f t="shared" si="4"/>
        <v>0</v>
      </c>
    </row>
    <row r="306" spans="1:11" s="10" customFormat="1" ht="15.75" hidden="1">
      <c r="A306" s="60" t="s">
        <v>218</v>
      </c>
      <c r="B306" s="99"/>
      <c r="C306" s="130"/>
      <c r="D306" s="130"/>
      <c r="E306" s="130"/>
      <c r="F306" s="130"/>
      <c r="G306" s="130"/>
      <c r="H306" s="130"/>
      <c r="I306" s="130"/>
      <c r="J306" s="130"/>
      <c r="K306" s="12">
        <f t="shared" si="4"/>
        <v>0</v>
      </c>
    </row>
    <row r="307" spans="1:11" s="10" customFormat="1" ht="15.75" hidden="1">
      <c r="A307" s="40" t="s">
        <v>160</v>
      </c>
      <c r="B307" s="99"/>
      <c r="C307" s="81">
        <f>SUM(C308:C310)</f>
        <v>0</v>
      </c>
      <c r="D307" s="81">
        <f>SUM(D308:D310)</f>
        <v>0</v>
      </c>
      <c r="E307" s="81">
        <f>SUM(E308:E310)</f>
        <v>0</v>
      </c>
      <c r="F307" s="81"/>
      <c r="G307" s="81"/>
      <c r="H307" s="81"/>
      <c r="I307" s="81"/>
      <c r="J307" s="81"/>
      <c r="K307" s="12">
        <f t="shared" si="4"/>
        <v>0</v>
      </c>
    </row>
    <row r="308" spans="1:11" s="10" customFormat="1" ht="15.75" hidden="1">
      <c r="A308" s="84" t="s">
        <v>386</v>
      </c>
      <c r="B308" s="97">
        <v>1</v>
      </c>
      <c r="C308" s="80">
        <f>SUMIF($B$298:$B$307,"1",C$298:C$307)</f>
        <v>0</v>
      </c>
      <c r="D308" s="80">
        <f>SUMIF($B$298:$B$307,"1",D$298:D$307)</f>
        <v>0</v>
      </c>
      <c r="E308" s="80">
        <f>SUMIF($B$298:$B$307,"1",E$298:E$307)</f>
        <v>0</v>
      </c>
      <c r="F308" s="80"/>
      <c r="G308" s="80"/>
      <c r="H308" s="80"/>
      <c r="I308" s="80"/>
      <c r="J308" s="80"/>
      <c r="K308" s="12">
        <f t="shared" si="4"/>
        <v>0</v>
      </c>
    </row>
    <row r="309" spans="1:11" s="10" customFormat="1" ht="15.75" hidden="1">
      <c r="A309" s="84" t="s">
        <v>230</v>
      </c>
      <c r="B309" s="97">
        <v>2</v>
      </c>
      <c r="C309" s="80">
        <f>SUMIF($B$298:$B$307,"2",C$298:C$307)</f>
        <v>0</v>
      </c>
      <c r="D309" s="80">
        <f>SUMIF($B$298:$B$307,"2",D$298:D$307)</f>
        <v>0</v>
      </c>
      <c r="E309" s="80">
        <f>SUMIF($B$298:$B$307,"2",E$298:E$307)</f>
        <v>0</v>
      </c>
      <c r="F309" s="80"/>
      <c r="G309" s="80"/>
      <c r="H309" s="80"/>
      <c r="I309" s="80"/>
      <c r="J309" s="80"/>
      <c r="K309" s="12">
        <f t="shared" si="4"/>
        <v>0</v>
      </c>
    </row>
    <row r="310" spans="1:11" s="10" customFormat="1" ht="15.75" hidden="1">
      <c r="A310" s="84" t="s">
        <v>124</v>
      </c>
      <c r="B310" s="97">
        <v>3</v>
      </c>
      <c r="C310" s="80">
        <f>SUMIF($B$298:$B$307,"3",C$298:C$307)</f>
        <v>0</v>
      </c>
      <c r="D310" s="80">
        <f>SUMIF($B$298:$B$307,"3",D$298:D$307)</f>
        <v>0</v>
      </c>
      <c r="E310" s="80">
        <f>SUMIF($B$298:$B$307,"3",E$298:E$307)</f>
        <v>0</v>
      </c>
      <c r="F310" s="80"/>
      <c r="G310" s="80"/>
      <c r="H310" s="80"/>
      <c r="I310" s="80"/>
      <c r="J310" s="80"/>
      <c r="K310" s="12">
        <f t="shared" si="4"/>
        <v>0</v>
      </c>
    </row>
    <row r="311" spans="1:11" s="10" customFormat="1" ht="16.5">
      <c r="A311" s="65" t="s">
        <v>88</v>
      </c>
      <c r="B311" s="100"/>
      <c r="C311" s="104">
        <f>C95+C132+C161+C218++C238+C252+C265+C273+C280+C294+C307</f>
        <v>27537295</v>
      </c>
      <c r="D311" s="104">
        <f>D95+D132+D161+D218++D238+D252+D265+D273+D280+D294+D307</f>
        <v>27540895</v>
      </c>
      <c r="E311" s="104">
        <f>E95+E132+E161+E218++E238+E252+E265+E273+E280+E294+E307</f>
        <v>41942238</v>
      </c>
      <c r="F311" s="104"/>
      <c r="G311" s="104"/>
      <c r="H311" s="104"/>
      <c r="I311" s="104"/>
      <c r="J311" s="104"/>
      <c r="K311" s="12">
        <f t="shared" si="4"/>
        <v>14401343</v>
      </c>
    </row>
    <row r="312" ht="15.75"/>
    <row r="313" spans="3:10" ht="15.75">
      <c r="C313" s="151"/>
      <c r="I313" s="151"/>
      <c r="J313" s="151"/>
    </row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</sheetData>
  <sheetProtection/>
  <mergeCells count="2"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7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81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6.28125" style="16" customWidth="1"/>
    <col min="2" max="2" width="5.7109375" style="98" customWidth="1"/>
    <col min="3" max="3" width="12.140625" style="98" hidden="1" customWidth="1"/>
    <col min="4" max="4" width="12.140625" style="16" hidden="1" customWidth="1"/>
    <col min="5" max="5" width="12.140625" style="16" customWidth="1"/>
    <col min="6" max="10" width="12.140625" style="16" hidden="1" customWidth="1"/>
    <col min="11" max="11" width="11.00390625" style="16" hidden="1" customWidth="1"/>
    <col min="12" max="16384" width="9.140625" style="16" customWidth="1"/>
  </cols>
  <sheetData>
    <row r="1" spans="1:9" ht="15.75" customHeight="1">
      <c r="A1" s="310" t="s">
        <v>582</v>
      </c>
      <c r="B1" s="310"/>
      <c r="C1" s="310"/>
      <c r="D1" s="310"/>
      <c r="E1" s="310"/>
      <c r="F1" s="310"/>
      <c r="G1" s="310"/>
      <c r="H1" s="310"/>
      <c r="I1" s="310"/>
    </row>
    <row r="2" spans="1:9" ht="15.75">
      <c r="A2" s="298" t="s">
        <v>445</v>
      </c>
      <c r="B2" s="298"/>
      <c r="C2" s="298"/>
      <c r="D2" s="298"/>
      <c r="E2" s="298"/>
      <c r="F2" s="298"/>
      <c r="G2" s="298"/>
      <c r="H2" s="298"/>
      <c r="I2" s="298"/>
    </row>
    <row r="3" spans="1:9" ht="15.75">
      <c r="A3" s="42"/>
      <c r="B3" s="42"/>
      <c r="C3" s="42"/>
      <c r="D3" s="42"/>
      <c r="E3" s="42"/>
      <c r="F3" s="42"/>
      <c r="G3" s="42"/>
      <c r="H3" s="42"/>
      <c r="I3" s="42"/>
    </row>
    <row r="4" spans="1:10" ht="15.75" hidden="1">
      <c r="A4" s="42"/>
      <c r="C4" s="219" t="s">
        <v>592</v>
      </c>
      <c r="D4" s="219" t="s">
        <v>618</v>
      </c>
      <c r="E4" s="219" t="s">
        <v>654</v>
      </c>
      <c r="F4" s="219"/>
      <c r="G4" s="219"/>
      <c r="H4" s="219"/>
      <c r="I4" s="219"/>
      <c r="J4" s="219"/>
    </row>
    <row r="5" spans="1:10" s="10" customFormat="1" ht="31.5">
      <c r="A5" s="85" t="s">
        <v>9</v>
      </c>
      <c r="B5" s="85" t="s">
        <v>140</v>
      </c>
      <c r="C5" s="38" t="s">
        <v>593</v>
      </c>
      <c r="D5" s="38" t="s">
        <v>593</v>
      </c>
      <c r="E5" s="38" t="s">
        <v>593</v>
      </c>
      <c r="F5" s="38" t="s">
        <v>593</v>
      </c>
      <c r="G5" s="38" t="s">
        <v>593</v>
      </c>
      <c r="H5" s="38" t="s">
        <v>593</v>
      </c>
      <c r="I5" s="38" t="s">
        <v>593</v>
      </c>
      <c r="J5" s="38" t="s">
        <v>593</v>
      </c>
    </row>
    <row r="6" spans="1:10" s="10" customFormat="1" ht="16.5">
      <c r="A6" s="65" t="s">
        <v>86</v>
      </c>
      <c r="B6" s="100"/>
      <c r="C6" s="80"/>
      <c r="D6" s="80"/>
      <c r="E6" s="80"/>
      <c r="F6" s="80"/>
      <c r="G6" s="80"/>
      <c r="H6" s="80"/>
      <c r="I6" s="80"/>
      <c r="J6" s="80"/>
    </row>
    <row r="7" spans="1:10" s="10" customFormat="1" ht="15.75">
      <c r="A7" s="64" t="s">
        <v>79</v>
      </c>
      <c r="B7" s="99"/>
      <c r="C7" s="80"/>
      <c r="D7" s="80"/>
      <c r="E7" s="80"/>
      <c r="F7" s="80"/>
      <c r="G7" s="80"/>
      <c r="H7" s="80"/>
      <c r="I7" s="80"/>
      <c r="J7" s="80"/>
    </row>
    <row r="8" spans="1:11" s="10" customFormat="1" ht="15.75">
      <c r="A8" s="40" t="s">
        <v>167</v>
      </c>
      <c r="B8" s="99"/>
      <c r="C8" s="81">
        <f>SUM(C9:C11)</f>
        <v>5860000</v>
      </c>
      <c r="D8" s="81">
        <f>SUM(D9:D11)</f>
        <v>5860000</v>
      </c>
      <c r="E8" s="81">
        <f>SUM(E9:E11)</f>
        <v>5860000</v>
      </c>
      <c r="F8" s="81"/>
      <c r="G8" s="81"/>
      <c r="H8" s="81"/>
      <c r="I8" s="81"/>
      <c r="J8" s="81"/>
      <c r="K8" s="12">
        <f>E8-D8</f>
        <v>0</v>
      </c>
    </row>
    <row r="9" spans="1:11" s="10" customFormat="1" ht="15.75">
      <c r="A9" s="84" t="s">
        <v>386</v>
      </c>
      <c r="B9" s="97">
        <v>1</v>
      </c>
      <c r="C9" s="80">
        <f>COFOG!C48</f>
        <v>0</v>
      </c>
      <c r="D9" s="80">
        <f>COFOG!D48</f>
        <v>0</v>
      </c>
      <c r="E9" s="80">
        <f>COFOG!E48</f>
        <v>0</v>
      </c>
      <c r="F9" s="80"/>
      <c r="G9" s="80"/>
      <c r="H9" s="80"/>
      <c r="I9" s="80"/>
      <c r="J9" s="80"/>
      <c r="K9" s="12">
        <f aca="true" t="shared" si="0" ref="K9:K72">E9-D9</f>
        <v>0</v>
      </c>
    </row>
    <row r="10" spans="1:11" s="10" customFormat="1" ht="15.75">
      <c r="A10" s="84" t="s">
        <v>230</v>
      </c>
      <c r="B10" s="97">
        <v>2</v>
      </c>
      <c r="C10" s="80">
        <f>COFOG!C49</f>
        <v>5150000</v>
      </c>
      <c r="D10" s="80">
        <f>COFOG!D49</f>
        <v>5150000</v>
      </c>
      <c r="E10" s="80">
        <f>COFOG!E49</f>
        <v>5150000</v>
      </c>
      <c r="F10" s="80"/>
      <c r="G10" s="80"/>
      <c r="H10" s="80"/>
      <c r="I10" s="80"/>
      <c r="J10" s="80"/>
      <c r="K10" s="12">
        <f t="shared" si="0"/>
        <v>0</v>
      </c>
    </row>
    <row r="11" spans="1:11" s="10" customFormat="1" ht="15.75">
      <c r="A11" s="84" t="s">
        <v>124</v>
      </c>
      <c r="B11" s="97">
        <v>3</v>
      </c>
      <c r="C11" s="80">
        <f>COFOG!C50</f>
        <v>710000</v>
      </c>
      <c r="D11" s="80">
        <f>COFOG!D50</f>
        <v>710000</v>
      </c>
      <c r="E11" s="80">
        <f>COFOG!E50</f>
        <v>710000</v>
      </c>
      <c r="F11" s="80"/>
      <c r="G11" s="80"/>
      <c r="H11" s="80"/>
      <c r="I11" s="80"/>
      <c r="J11" s="80"/>
      <c r="K11" s="12">
        <f t="shared" si="0"/>
        <v>0</v>
      </c>
    </row>
    <row r="12" spans="1:11" s="10" customFormat="1" ht="31.5">
      <c r="A12" s="40" t="s">
        <v>168</v>
      </c>
      <c r="B12" s="99"/>
      <c r="C12" s="81">
        <f>SUM(C13:C15)</f>
        <v>1165000</v>
      </c>
      <c r="D12" s="81">
        <f>SUM(D13:D15)</f>
        <v>1165000</v>
      </c>
      <c r="E12" s="81">
        <f>SUM(E13:E15)</f>
        <v>1165000</v>
      </c>
      <c r="F12" s="81"/>
      <c r="G12" s="81"/>
      <c r="H12" s="81"/>
      <c r="I12" s="81"/>
      <c r="J12" s="81"/>
      <c r="K12" s="12">
        <f t="shared" si="0"/>
        <v>0</v>
      </c>
    </row>
    <row r="13" spans="1:11" s="10" customFormat="1" ht="15.75">
      <c r="A13" s="84" t="s">
        <v>386</v>
      </c>
      <c r="B13" s="97">
        <v>1</v>
      </c>
      <c r="C13" s="80">
        <f>COFOG!K48</f>
        <v>0</v>
      </c>
      <c r="D13" s="80">
        <f>COFOG!L48</f>
        <v>0</v>
      </c>
      <c r="E13" s="80">
        <f>COFOG!M48</f>
        <v>0</v>
      </c>
      <c r="F13" s="80"/>
      <c r="G13" s="80"/>
      <c r="H13" s="80"/>
      <c r="I13" s="80"/>
      <c r="J13" s="80"/>
      <c r="K13" s="12">
        <f t="shared" si="0"/>
        <v>0</v>
      </c>
    </row>
    <row r="14" spans="1:11" s="10" customFormat="1" ht="15.75">
      <c r="A14" s="84" t="s">
        <v>230</v>
      </c>
      <c r="B14" s="97">
        <v>2</v>
      </c>
      <c r="C14" s="80">
        <f>COFOG!K49</f>
        <v>1010000</v>
      </c>
      <c r="D14" s="80">
        <f>COFOG!L49</f>
        <v>1010000</v>
      </c>
      <c r="E14" s="80">
        <f>COFOG!M49</f>
        <v>1010000</v>
      </c>
      <c r="F14" s="80"/>
      <c r="G14" s="80"/>
      <c r="H14" s="80"/>
      <c r="I14" s="80"/>
      <c r="J14" s="80"/>
      <c r="K14" s="12">
        <f t="shared" si="0"/>
        <v>0</v>
      </c>
    </row>
    <row r="15" spans="1:11" s="10" customFormat="1" ht="15.75">
      <c r="A15" s="84" t="s">
        <v>124</v>
      </c>
      <c r="B15" s="97">
        <v>3</v>
      </c>
      <c r="C15" s="80">
        <f>COFOG!K50</f>
        <v>155000</v>
      </c>
      <c r="D15" s="80">
        <f>COFOG!L50</f>
        <v>155000</v>
      </c>
      <c r="E15" s="80">
        <f>COFOG!M50</f>
        <v>155000</v>
      </c>
      <c r="F15" s="80"/>
      <c r="G15" s="80"/>
      <c r="H15" s="80"/>
      <c r="I15" s="80"/>
      <c r="J15" s="80"/>
      <c r="K15" s="12">
        <f t="shared" si="0"/>
        <v>0</v>
      </c>
    </row>
    <row r="16" spans="1:11" s="10" customFormat="1" ht="15.75">
      <c r="A16" s="40" t="s">
        <v>169</v>
      </c>
      <c r="B16" s="99"/>
      <c r="C16" s="81">
        <f>SUM(C17:C19)</f>
        <v>4679805</v>
      </c>
      <c r="D16" s="81">
        <f>SUM(D17:D19)</f>
        <v>4679805</v>
      </c>
      <c r="E16" s="81">
        <f>SUM(E17:E19)</f>
        <v>4702245</v>
      </c>
      <c r="F16" s="81"/>
      <c r="G16" s="81"/>
      <c r="H16" s="81"/>
      <c r="I16" s="81"/>
      <c r="J16" s="81"/>
      <c r="K16" s="12">
        <f t="shared" si="0"/>
        <v>22440</v>
      </c>
    </row>
    <row r="17" spans="1:11" s="10" customFormat="1" ht="15.75">
      <c r="A17" s="84" t="s">
        <v>386</v>
      </c>
      <c r="B17" s="97">
        <v>1</v>
      </c>
      <c r="C17" s="80">
        <f>COFOG!S48</f>
        <v>0</v>
      </c>
      <c r="D17" s="80">
        <f>COFOG!T48</f>
        <v>0</v>
      </c>
      <c r="E17" s="80">
        <f>COFOG!U48</f>
        <v>0</v>
      </c>
      <c r="F17" s="80"/>
      <c r="G17" s="80"/>
      <c r="H17" s="80"/>
      <c r="I17" s="80"/>
      <c r="J17" s="80"/>
      <c r="K17" s="12">
        <f t="shared" si="0"/>
        <v>0</v>
      </c>
    </row>
    <row r="18" spans="1:11" s="10" customFormat="1" ht="15.75">
      <c r="A18" s="84" t="s">
        <v>230</v>
      </c>
      <c r="B18" s="97">
        <v>2</v>
      </c>
      <c r="C18" s="80">
        <f>COFOG!S49</f>
        <v>4679805</v>
      </c>
      <c r="D18" s="80">
        <f>COFOG!T49</f>
        <v>4679805</v>
      </c>
      <c r="E18" s="80">
        <f>COFOG!U49</f>
        <v>4702245</v>
      </c>
      <c r="F18" s="80"/>
      <c r="G18" s="80"/>
      <c r="H18" s="80"/>
      <c r="I18" s="80"/>
      <c r="J18" s="80"/>
      <c r="K18" s="12">
        <f t="shared" si="0"/>
        <v>22440</v>
      </c>
    </row>
    <row r="19" spans="1:11" s="10" customFormat="1" ht="15.75">
      <c r="A19" s="84" t="s">
        <v>124</v>
      </c>
      <c r="B19" s="97">
        <v>3</v>
      </c>
      <c r="C19" s="80">
        <f>COFOG!S50</f>
        <v>0</v>
      </c>
      <c r="D19" s="80">
        <f>COFOG!T50</f>
        <v>0</v>
      </c>
      <c r="E19" s="80">
        <f>COFOG!U50</f>
        <v>0</v>
      </c>
      <c r="F19" s="80"/>
      <c r="G19" s="80"/>
      <c r="H19" s="80"/>
      <c r="I19" s="80"/>
      <c r="J19" s="80"/>
      <c r="K19" s="12">
        <f t="shared" si="0"/>
        <v>0</v>
      </c>
    </row>
    <row r="20" spans="1:11" s="10" customFormat="1" ht="15.75">
      <c r="A20" s="64" t="s">
        <v>170</v>
      </c>
      <c r="B20" s="99"/>
      <c r="C20" s="80"/>
      <c r="D20" s="80"/>
      <c r="E20" s="80"/>
      <c r="F20" s="80"/>
      <c r="G20" s="80"/>
      <c r="H20" s="80"/>
      <c r="I20" s="80"/>
      <c r="J20" s="80"/>
      <c r="K20" s="12">
        <f t="shared" si="0"/>
        <v>0</v>
      </c>
    </row>
    <row r="21" spans="1:11" s="10" customFormat="1" ht="15.75" hidden="1">
      <c r="A21" s="106" t="s">
        <v>173</v>
      </c>
      <c r="B21" s="99"/>
      <c r="C21" s="80">
        <f>SUM(C22:C23)</f>
        <v>0</v>
      </c>
      <c r="D21" s="80">
        <f>SUM(D22:D23)</f>
        <v>0</v>
      </c>
      <c r="E21" s="80">
        <f>SUM(E22:E23)</f>
        <v>0</v>
      </c>
      <c r="F21" s="80"/>
      <c r="G21" s="80"/>
      <c r="H21" s="80"/>
      <c r="I21" s="80"/>
      <c r="J21" s="80"/>
      <c r="K21" s="12">
        <f t="shared" si="0"/>
        <v>0</v>
      </c>
    </row>
    <row r="22" spans="1:11" s="10" customFormat="1" ht="31.5" hidden="1">
      <c r="A22" s="84" t="s">
        <v>179</v>
      </c>
      <c r="B22" s="99">
        <v>2</v>
      </c>
      <c r="C22" s="80"/>
      <c r="D22" s="80"/>
      <c r="E22" s="80"/>
      <c r="F22" s="80"/>
      <c r="G22" s="80"/>
      <c r="H22" s="80"/>
      <c r="I22" s="80"/>
      <c r="J22" s="80"/>
      <c r="K22" s="12">
        <f t="shared" si="0"/>
        <v>0</v>
      </c>
    </row>
    <row r="23" spans="1:11" s="10" customFormat="1" ht="15.75" hidden="1">
      <c r="A23" s="84" t="s">
        <v>180</v>
      </c>
      <c r="B23" s="99">
        <v>2</v>
      </c>
      <c r="C23" s="80"/>
      <c r="D23" s="80"/>
      <c r="E23" s="80"/>
      <c r="F23" s="80"/>
      <c r="G23" s="80"/>
      <c r="H23" s="80"/>
      <c r="I23" s="80"/>
      <c r="J23" s="80"/>
      <c r="K23" s="12">
        <f t="shared" si="0"/>
        <v>0</v>
      </c>
    </row>
    <row r="24" spans="1:11" s="10" customFormat="1" ht="15.75" hidden="1">
      <c r="A24" s="107" t="s">
        <v>171</v>
      </c>
      <c r="B24" s="99"/>
      <c r="C24" s="80">
        <f>SUM(C21:C21)</f>
        <v>0</v>
      </c>
      <c r="D24" s="80">
        <f>SUM(D21:D21)</f>
        <v>0</v>
      </c>
      <c r="E24" s="80">
        <f>SUM(E21:E21)</f>
        <v>0</v>
      </c>
      <c r="F24" s="80"/>
      <c r="G24" s="80"/>
      <c r="H24" s="80"/>
      <c r="I24" s="80"/>
      <c r="J24" s="80"/>
      <c r="K24" s="12">
        <f t="shared" si="0"/>
        <v>0</v>
      </c>
    </row>
    <row r="25" spans="1:11" s="10" customFormat="1" ht="15.75" hidden="1">
      <c r="A25" s="60" t="s">
        <v>181</v>
      </c>
      <c r="B25" s="99"/>
      <c r="C25" s="80"/>
      <c r="D25" s="80"/>
      <c r="E25" s="80"/>
      <c r="F25" s="80"/>
      <c r="G25" s="80"/>
      <c r="H25" s="80"/>
      <c r="I25" s="80"/>
      <c r="J25" s="80"/>
      <c r="K25" s="12">
        <f t="shared" si="0"/>
        <v>0</v>
      </c>
    </row>
    <row r="26" spans="1:11" s="10" customFormat="1" ht="47.25" hidden="1">
      <c r="A26" s="105" t="s">
        <v>178</v>
      </c>
      <c r="B26" s="99">
        <v>2</v>
      </c>
      <c r="C26" s="80"/>
      <c r="D26" s="80"/>
      <c r="E26" s="80"/>
      <c r="F26" s="80"/>
      <c r="G26" s="80"/>
      <c r="H26" s="80"/>
      <c r="I26" s="80"/>
      <c r="J26" s="80"/>
      <c r="K26" s="12">
        <f t="shared" si="0"/>
        <v>0</v>
      </c>
    </row>
    <row r="27" spans="1:11" s="10" customFormat="1" ht="47.25" hidden="1">
      <c r="A27" s="105" t="s">
        <v>178</v>
      </c>
      <c r="B27" s="99">
        <v>3</v>
      </c>
      <c r="C27" s="80"/>
      <c r="D27" s="80"/>
      <c r="E27" s="80"/>
      <c r="F27" s="80"/>
      <c r="G27" s="80"/>
      <c r="H27" s="80"/>
      <c r="I27" s="80"/>
      <c r="J27" s="80"/>
      <c r="K27" s="12">
        <f t="shared" si="0"/>
        <v>0</v>
      </c>
    </row>
    <row r="28" spans="1:11" s="10" customFormat="1" ht="15.75" hidden="1">
      <c r="A28" s="107" t="s">
        <v>177</v>
      </c>
      <c r="B28" s="99"/>
      <c r="C28" s="80">
        <f>SUM(C26:C27)</f>
        <v>0</v>
      </c>
      <c r="D28" s="80">
        <f>SUM(D26:D27)</f>
        <v>0</v>
      </c>
      <c r="E28" s="80">
        <f>SUM(E26:E27)</f>
        <v>0</v>
      </c>
      <c r="F28" s="80"/>
      <c r="G28" s="80"/>
      <c r="H28" s="80"/>
      <c r="I28" s="80"/>
      <c r="J28" s="80"/>
      <c r="K28" s="12">
        <f t="shared" si="0"/>
        <v>0</v>
      </c>
    </row>
    <row r="29" spans="1:11" s="10" customFormat="1" ht="15.75" hidden="1">
      <c r="A29" s="106" t="s">
        <v>174</v>
      </c>
      <c r="B29" s="99"/>
      <c r="C29" s="80">
        <f>SUM(C30:C30)</f>
        <v>0</v>
      </c>
      <c r="D29" s="80">
        <f>SUM(D30:D30)</f>
        <v>0</v>
      </c>
      <c r="E29" s="80">
        <f>SUM(E30:E30)</f>
        <v>0</v>
      </c>
      <c r="F29" s="80"/>
      <c r="G29" s="80"/>
      <c r="H29" s="80"/>
      <c r="I29" s="80"/>
      <c r="J29" s="80"/>
      <c r="K29" s="12">
        <f t="shared" si="0"/>
        <v>0</v>
      </c>
    </row>
    <row r="30" spans="1:11" s="10" customFormat="1" ht="15.75" hidden="1">
      <c r="A30" s="84" t="s">
        <v>417</v>
      </c>
      <c r="B30" s="99">
        <v>2</v>
      </c>
      <c r="C30" s="80"/>
      <c r="D30" s="80"/>
      <c r="E30" s="80"/>
      <c r="F30" s="80"/>
      <c r="G30" s="80"/>
      <c r="H30" s="80"/>
      <c r="I30" s="80"/>
      <c r="J30" s="80"/>
      <c r="K30" s="12">
        <f t="shared" si="0"/>
        <v>0</v>
      </c>
    </row>
    <row r="31" spans="1:11" s="10" customFormat="1" ht="15.75" hidden="1">
      <c r="A31" s="84" t="s">
        <v>175</v>
      </c>
      <c r="B31" s="99">
        <v>2</v>
      </c>
      <c r="C31" s="80"/>
      <c r="D31" s="80"/>
      <c r="E31" s="80"/>
      <c r="F31" s="80"/>
      <c r="G31" s="80"/>
      <c r="H31" s="80"/>
      <c r="I31" s="80"/>
      <c r="J31" s="80"/>
      <c r="K31" s="12">
        <f t="shared" si="0"/>
        <v>0</v>
      </c>
    </row>
    <row r="32" spans="1:11" s="10" customFormat="1" ht="15.75" hidden="1">
      <c r="A32" s="84" t="s">
        <v>176</v>
      </c>
      <c r="B32" s="99">
        <v>2</v>
      </c>
      <c r="C32" s="80"/>
      <c r="D32" s="80"/>
      <c r="E32" s="80"/>
      <c r="F32" s="80"/>
      <c r="G32" s="80"/>
      <c r="H32" s="80"/>
      <c r="I32" s="80"/>
      <c r="J32" s="80"/>
      <c r="K32" s="12">
        <f t="shared" si="0"/>
        <v>0</v>
      </c>
    </row>
    <row r="33" spans="1:11" s="10" customFormat="1" ht="15.75">
      <c r="A33" s="84" t="s">
        <v>393</v>
      </c>
      <c r="B33" s="99"/>
      <c r="C33" s="80">
        <f>C34+C49</f>
        <v>1205304</v>
      </c>
      <c r="D33" s="80">
        <f>D34+D49</f>
        <v>1205304</v>
      </c>
      <c r="E33" s="80">
        <f>E34+E49</f>
        <v>1300684</v>
      </c>
      <c r="F33" s="80"/>
      <c r="G33" s="80"/>
      <c r="H33" s="80"/>
      <c r="I33" s="80"/>
      <c r="J33" s="80"/>
      <c r="K33" s="12">
        <f t="shared" si="0"/>
        <v>95380</v>
      </c>
    </row>
    <row r="34" spans="1:11" s="10" customFormat="1" ht="15.75">
      <c r="A34" s="84" t="s">
        <v>394</v>
      </c>
      <c r="B34" s="99"/>
      <c r="C34" s="80">
        <f>SUM(C35:C48)</f>
        <v>1205304</v>
      </c>
      <c r="D34" s="80">
        <f>SUM(D35:D48)</f>
        <v>1205304</v>
      </c>
      <c r="E34" s="80">
        <f>SUM(E35:E48)</f>
        <v>1300684</v>
      </c>
      <c r="F34" s="80"/>
      <c r="G34" s="80"/>
      <c r="H34" s="80"/>
      <c r="I34" s="80"/>
      <c r="J34" s="80"/>
      <c r="K34" s="12">
        <f t="shared" si="0"/>
        <v>95380</v>
      </c>
    </row>
    <row r="35" spans="1:11" s="10" customFormat="1" ht="15.75">
      <c r="A35" s="84" t="s">
        <v>396</v>
      </c>
      <c r="B35" s="99">
        <v>2</v>
      </c>
      <c r="C35" s="80">
        <v>500000</v>
      </c>
      <c r="D35" s="80">
        <v>500000</v>
      </c>
      <c r="E35" s="80">
        <v>595380</v>
      </c>
      <c r="F35" s="80"/>
      <c r="G35" s="80"/>
      <c r="H35" s="80"/>
      <c r="I35" s="80"/>
      <c r="J35" s="80"/>
      <c r="K35" s="12">
        <f t="shared" si="0"/>
        <v>95380</v>
      </c>
    </row>
    <row r="36" spans="1:11" s="10" customFormat="1" ht="31.5" hidden="1">
      <c r="A36" s="84" t="s">
        <v>404</v>
      </c>
      <c r="B36" s="99">
        <v>2</v>
      </c>
      <c r="C36" s="80"/>
      <c r="D36" s="80"/>
      <c r="E36" s="80"/>
      <c r="F36" s="80"/>
      <c r="G36" s="80"/>
      <c r="H36" s="80"/>
      <c r="I36" s="80"/>
      <c r="J36" s="80"/>
      <c r="K36" s="12">
        <f t="shared" si="0"/>
        <v>0</v>
      </c>
    </row>
    <row r="37" spans="1:11" s="10" customFormat="1" ht="15.75" hidden="1">
      <c r="A37" s="84" t="s">
        <v>485</v>
      </c>
      <c r="B37" s="99">
        <v>2</v>
      </c>
      <c r="C37" s="80"/>
      <c r="D37" s="80"/>
      <c r="E37" s="80"/>
      <c r="F37" s="80"/>
      <c r="G37" s="80"/>
      <c r="H37" s="80"/>
      <c r="I37" s="80"/>
      <c r="J37" s="80"/>
      <c r="K37" s="12">
        <f t="shared" si="0"/>
        <v>0</v>
      </c>
    </row>
    <row r="38" spans="1:11" s="10" customFormat="1" ht="31.5" hidden="1">
      <c r="A38" s="84" t="s">
        <v>397</v>
      </c>
      <c r="B38" s="99">
        <v>2</v>
      </c>
      <c r="C38" s="80"/>
      <c r="D38" s="80"/>
      <c r="E38" s="80"/>
      <c r="F38" s="80"/>
      <c r="G38" s="80"/>
      <c r="H38" s="80"/>
      <c r="I38" s="80"/>
      <c r="J38" s="80"/>
      <c r="K38" s="12">
        <f t="shared" si="0"/>
        <v>0</v>
      </c>
    </row>
    <row r="39" spans="1:11" s="10" customFormat="1" ht="15.75" hidden="1">
      <c r="A39" s="84" t="s">
        <v>405</v>
      </c>
      <c r="B39" s="99">
        <v>2</v>
      </c>
      <c r="C39" s="80"/>
      <c r="D39" s="80"/>
      <c r="E39" s="80"/>
      <c r="F39" s="80"/>
      <c r="G39" s="80"/>
      <c r="H39" s="80"/>
      <c r="I39" s="80"/>
      <c r="J39" s="80"/>
      <c r="K39" s="12">
        <f t="shared" si="0"/>
        <v>0</v>
      </c>
    </row>
    <row r="40" spans="1:11" s="10" customFormat="1" ht="31.5">
      <c r="A40" s="84" t="s">
        <v>403</v>
      </c>
      <c r="B40" s="99">
        <v>2</v>
      </c>
      <c r="C40" s="80">
        <v>50000</v>
      </c>
      <c r="D40" s="80">
        <v>50000</v>
      </c>
      <c r="E40" s="80">
        <v>50000</v>
      </c>
      <c r="F40" s="80"/>
      <c r="G40" s="80"/>
      <c r="H40" s="80"/>
      <c r="I40" s="80"/>
      <c r="J40" s="80"/>
      <c r="K40" s="12">
        <f t="shared" si="0"/>
        <v>0</v>
      </c>
    </row>
    <row r="41" spans="1:11" s="10" customFormat="1" ht="15.75" hidden="1">
      <c r="A41" s="84" t="s">
        <v>402</v>
      </c>
      <c r="B41" s="99">
        <v>2</v>
      </c>
      <c r="C41" s="80"/>
      <c r="D41" s="80"/>
      <c r="E41" s="80"/>
      <c r="F41" s="80"/>
      <c r="G41" s="80"/>
      <c r="H41" s="80"/>
      <c r="I41" s="80"/>
      <c r="J41" s="80"/>
      <c r="K41" s="12">
        <f t="shared" si="0"/>
        <v>0</v>
      </c>
    </row>
    <row r="42" spans="1:11" s="10" customFormat="1" ht="15.75" hidden="1">
      <c r="A42" s="84" t="s">
        <v>401</v>
      </c>
      <c r="B42" s="99">
        <v>2</v>
      </c>
      <c r="C42" s="80"/>
      <c r="D42" s="80"/>
      <c r="E42" s="80"/>
      <c r="F42" s="80"/>
      <c r="G42" s="80"/>
      <c r="H42" s="80"/>
      <c r="I42" s="80"/>
      <c r="J42" s="80"/>
      <c r="K42" s="12">
        <f t="shared" si="0"/>
        <v>0</v>
      </c>
    </row>
    <row r="43" spans="1:11" s="10" customFormat="1" ht="15.75">
      <c r="A43" s="84" t="s">
        <v>400</v>
      </c>
      <c r="B43" s="99">
        <v>2</v>
      </c>
      <c r="C43" s="80">
        <v>500000</v>
      </c>
      <c r="D43" s="80">
        <v>500000</v>
      </c>
      <c r="E43" s="80">
        <v>500000</v>
      </c>
      <c r="F43" s="80"/>
      <c r="G43" s="80"/>
      <c r="H43" s="80"/>
      <c r="I43" s="80"/>
      <c r="J43" s="80"/>
      <c r="K43" s="12">
        <f t="shared" si="0"/>
        <v>0</v>
      </c>
    </row>
    <row r="44" spans="1:11" s="10" customFormat="1" ht="15.75">
      <c r="A44" s="84" t="s">
        <v>399</v>
      </c>
      <c r="B44" s="99">
        <v>2</v>
      </c>
      <c r="C44" s="80">
        <v>155304</v>
      </c>
      <c r="D44" s="80">
        <v>155304</v>
      </c>
      <c r="E44" s="80">
        <v>155304</v>
      </c>
      <c r="F44" s="80"/>
      <c r="G44" s="80"/>
      <c r="H44" s="80"/>
      <c r="I44" s="80"/>
      <c r="J44" s="80"/>
      <c r="K44" s="12">
        <f t="shared" si="0"/>
        <v>0</v>
      </c>
    </row>
    <row r="45" spans="1:11" s="10" customFormat="1" ht="15.75" hidden="1">
      <c r="A45" s="84" t="s">
        <v>449</v>
      </c>
      <c r="B45" s="99">
        <v>2</v>
      </c>
      <c r="C45" s="80"/>
      <c r="D45" s="80"/>
      <c r="E45" s="80"/>
      <c r="F45" s="80"/>
      <c r="G45" s="80"/>
      <c r="H45" s="80"/>
      <c r="I45" s="80"/>
      <c r="J45" s="80"/>
      <c r="K45" s="12">
        <f t="shared" si="0"/>
        <v>0</v>
      </c>
    </row>
    <row r="46" spans="1:11" s="10" customFormat="1" ht="15.75" hidden="1">
      <c r="A46" s="84" t="s">
        <v>398</v>
      </c>
      <c r="B46" s="99">
        <v>2</v>
      </c>
      <c r="C46" s="80"/>
      <c r="D46" s="80"/>
      <c r="E46" s="80"/>
      <c r="F46" s="80"/>
      <c r="G46" s="80"/>
      <c r="H46" s="80"/>
      <c r="I46" s="80"/>
      <c r="J46" s="80"/>
      <c r="K46" s="12">
        <f t="shared" si="0"/>
        <v>0</v>
      </c>
    </row>
    <row r="47" spans="1:11" s="10" customFormat="1" ht="15.75" hidden="1">
      <c r="A47" s="84" t="s">
        <v>406</v>
      </c>
      <c r="B47" s="99">
        <v>2</v>
      </c>
      <c r="C47" s="80"/>
      <c r="D47" s="80"/>
      <c r="E47" s="80"/>
      <c r="F47" s="80"/>
      <c r="G47" s="80"/>
      <c r="H47" s="80"/>
      <c r="I47" s="80"/>
      <c r="J47" s="80"/>
      <c r="K47" s="12">
        <f t="shared" si="0"/>
        <v>0</v>
      </c>
    </row>
    <row r="48" spans="1:11" s="10" customFormat="1" ht="15.75" hidden="1">
      <c r="A48" s="84" t="s">
        <v>407</v>
      </c>
      <c r="B48" s="99">
        <v>2</v>
      </c>
      <c r="C48" s="80"/>
      <c r="D48" s="80"/>
      <c r="E48" s="80"/>
      <c r="F48" s="80"/>
      <c r="G48" s="80"/>
      <c r="H48" s="80"/>
      <c r="I48" s="80"/>
      <c r="J48" s="80"/>
      <c r="K48" s="12">
        <f t="shared" si="0"/>
        <v>0</v>
      </c>
    </row>
    <row r="49" spans="1:11" s="10" customFormat="1" ht="15.75" hidden="1">
      <c r="A49" s="84" t="s">
        <v>395</v>
      </c>
      <c r="B49" s="99"/>
      <c r="C49" s="80">
        <f>SUM(C50:C59)</f>
        <v>0</v>
      </c>
      <c r="D49" s="80">
        <f>SUM(D50:D59)</f>
        <v>0</v>
      </c>
      <c r="E49" s="80">
        <f>SUM(E50:E59)</f>
        <v>0</v>
      </c>
      <c r="F49" s="80"/>
      <c r="G49" s="80"/>
      <c r="H49" s="80"/>
      <c r="I49" s="80"/>
      <c r="J49" s="80"/>
      <c r="K49" s="12">
        <f t="shared" si="0"/>
        <v>0</v>
      </c>
    </row>
    <row r="50" spans="1:11" s="10" customFormat="1" ht="15.75" hidden="1">
      <c r="A50" s="84" t="s">
        <v>408</v>
      </c>
      <c r="B50" s="99">
        <v>2</v>
      </c>
      <c r="C50" s="80"/>
      <c r="D50" s="80"/>
      <c r="E50" s="80"/>
      <c r="F50" s="80"/>
      <c r="G50" s="80"/>
      <c r="H50" s="80"/>
      <c r="I50" s="80"/>
      <c r="J50" s="80"/>
      <c r="K50" s="12">
        <f t="shared" si="0"/>
        <v>0</v>
      </c>
    </row>
    <row r="51" spans="1:11" s="10" customFormat="1" ht="31.5" hidden="1">
      <c r="A51" s="84" t="s">
        <v>409</v>
      </c>
      <c r="B51" s="99">
        <v>2</v>
      </c>
      <c r="C51" s="80"/>
      <c r="D51" s="80"/>
      <c r="E51" s="80"/>
      <c r="F51" s="80"/>
      <c r="G51" s="80"/>
      <c r="H51" s="80"/>
      <c r="I51" s="80"/>
      <c r="J51" s="80"/>
      <c r="K51" s="12">
        <f t="shared" si="0"/>
        <v>0</v>
      </c>
    </row>
    <row r="52" spans="1:11" s="10" customFormat="1" ht="31.5" hidden="1">
      <c r="A52" s="84" t="s">
        <v>410</v>
      </c>
      <c r="B52" s="99">
        <v>2</v>
      </c>
      <c r="C52" s="80"/>
      <c r="D52" s="80"/>
      <c r="E52" s="80"/>
      <c r="F52" s="80"/>
      <c r="G52" s="80"/>
      <c r="H52" s="80"/>
      <c r="I52" s="80"/>
      <c r="J52" s="80"/>
      <c r="K52" s="12">
        <f t="shared" si="0"/>
        <v>0</v>
      </c>
    </row>
    <row r="53" spans="1:11" s="10" customFormat="1" ht="15.75" hidden="1">
      <c r="A53" s="84" t="s">
        <v>411</v>
      </c>
      <c r="B53" s="99">
        <v>2</v>
      </c>
      <c r="C53" s="80"/>
      <c r="D53" s="80"/>
      <c r="E53" s="80"/>
      <c r="F53" s="80"/>
      <c r="G53" s="80"/>
      <c r="H53" s="80"/>
      <c r="I53" s="80"/>
      <c r="J53" s="80"/>
      <c r="K53" s="12">
        <f t="shared" si="0"/>
        <v>0</v>
      </c>
    </row>
    <row r="54" spans="1:11" s="10" customFormat="1" ht="15.75" hidden="1">
      <c r="A54" s="84" t="s">
        <v>412</v>
      </c>
      <c r="B54" s="99">
        <v>2</v>
      </c>
      <c r="C54" s="80"/>
      <c r="D54" s="80"/>
      <c r="E54" s="80"/>
      <c r="F54" s="80"/>
      <c r="G54" s="80"/>
      <c r="H54" s="80"/>
      <c r="I54" s="80"/>
      <c r="J54" s="80"/>
      <c r="K54" s="12">
        <f t="shared" si="0"/>
        <v>0</v>
      </c>
    </row>
    <row r="55" spans="1:11" s="10" customFormat="1" ht="15.75" hidden="1">
      <c r="A55" s="84" t="s">
        <v>413</v>
      </c>
      <c r="B55" s="99">
        <v>2</v>
      </c>
      <c r="C55" s="80"/>
      <c r="D55" s="80"/>
      <c r="E55" s="80"/>
      <c r="F55" s="80"/>
      <c r="G55" s="80"/>
      <c r="H55" s="80"/>
      <c r="I55" s="80"/>
      <c r="J55" s="80"/>
      <c r="K55" s="12">
        <f t="shared" si="0"/>
        <v>0</v>
      </c>
    </row>
    <row r="56" spans="1:11" s="10" customFormat="1" ht="15.75" hidden="1">
      <c r="A56" s="84" t="s">
        <v>414</v>
      </c>
      <c r="B56" s="99">
        <v>2</v>
      </c>
      <c r="C56" s="80"/>
      <c r="D56" s="80"/>
      <c r="E56" s="80"/>
      <c r="F56" s="80"/>
      <c r="G56" s="80"/>
      <c r="H56" s="80"/>
      <c r="I56" s="80"/>
      <c r="J56" s="80"/>
      <c r="K56" s="12">
        <f t="shared" si="0"/>
        <v>0</v>
      </c>
    </row>
    <row r="57" spans="1:11" s="10" customFormat="1" ht="15.75" hidden="1">
      <c r="A57" s="84" t="s">
        <v>448</v>
      </c>
      <c r="B57" s="99">
        <v>2</v>
      </c>
      <c r="C57" s="80"/>
      <c r="D57" s="80"/>
      <c r="E57" s="80"/>
      <c r="F57" s="80"/>
      <c r="G57" s="80"/>
      <c r="H57" s="80"/>
      <c r="I57" s="80"/>
      <c r="J57" s="80"/>
      <c r="K57" s="12">
        <f t="shared" si="0"/>
        <v>0</v>
      </c>
    </row>
    <row r="58" spans="1:11" s="10" customFormat="1" ht="15.75" hidden="1">
      <c r="A58" s="84" t="s">
        <v>415</v>
      </c>
      <c r="B58" s="99">
        <v>2</v>
      </c>
      <c r="C58" s="80"/>
      <c r="D58" s="80"/>
      <c r="E58" s="80"/>
      <c r="F58" s="80"/>
      <c r="G58" s="80"/>
      <c r="H58" s="80"/>
      <c r="I58" s="80"/>
      <c r="J58" s="80"/>
      <c r="K58" s="12">
        <f t="shared" si="0"/>
        <v>0</v>
      </c>
    </row>
    <row r="59" spans="1:11" s="10" customFormat="1" ht="15.75" hidden="1">
      <c r="A59" s="84" t="s">
        <v>416</v>
      </c>
      <c r="B59" s="99">
        <v>2</v>
      </c>
      <c r="C59" s="80"/>
      <c r="D59" s="80"/>
      <c r="E59" s="80"/>
      <c r="F59" s="80"/>
      <c r="G59" s="80"/>
      <c r="H59" s="80"/>
      <c r="I59" s="80"/>
      <c r="J59" s="80"/>
      <c r="K59" s="12">
        <f t="shared" si="0"/>
        <v>0</v>
      </c>
    </row>
    <row r="60" spans="1:11" s="10" customFormat="1" ht="15.75">
      <c r="A60" s="107" t="s">
        <v>172</v>
      </c>
      <c r="B60" s="99"/>
      <c r="C60" s="80">
        <f>SUM(C31:C33)+SUM(C29:C29)</f>
        <v>1205304</v>
      </c>
      <c r="D60" s="80">
        <f>SUM(D31:D33)+SUM(D29:D29)</f>
        <v>1205304</v>
      </c>
      <c r="E60" s="80">
        <f>SUM(E31:E33)+SUM(E29:E29)</f>
        <v>1300684</v>
      </c>
      <c r="F60" s="80"/>
      <c r="G60" s="80"/>
      <c r="H60" s="80"/>
      <c r="I60" s="80"/>
      <c r="J60" s="80"/>
      <c r="K60" s="12">
        <f t="shared" si="0"/>
        <v>95380</v>
      </c>
    </row>
    <row r="61" spans="1:11" s="10" customFormat="1" ht="15.75">
      <c r="A61" s="40" t="s">
        <v>170</v>
      </c>
      <c r="B61" s="99"/>
      <c r="C61" s="81">
        <f>SUM(C62:C64)</f>
        <v>1205304</v>
      </c>
      <c r="D61" s="81">
        <f>SUM(D62:D64)</f>
        <v>1205304</v>
      </c>
      <c r="E61" s="81">
        <f>SUM(E62:E64)</f>
        <v>1300684</v>
      </c>
      <c r="F61" s="81"/>
      <c r="G61" s="81"/>
      <c r="H61" s="81"/>
      <c r="I61" s="81"/>
      <c r="J61" s="81"/>
      <c r="K61" s="12">
        <f t="shared" si="0"/>
        <v>95380</v>
      </c>
    </row>
    <row r="62" spans="1:11" s="10" customFormat="1" ht="15.75">
      <c r="A62" s="84" t="s">
        <v>386</v>
      </c>
      <c r="B62" s="97">
        <v>1</v>
      </c>
      <c r="C62" s="80">
        <f>SUMIF($B$20:$B$61,"1",C$20:C$61)</f>
        <v>0</v>
      </c>
      <c r="D62" s="80">
        <f>SUMIF($B$20:$B$61,"1",D$20:D$61)</f>
        <v>0</v>
      </c>
      <c r="E62" s="80">
        <f>SUMIF($B$20:$B$61,"1",E$20:E$61)</f>
        <v>0</v>
      </c>
      <c r="F62" s="80"/>
      <c r="G62" s="80"/>
      <c r="H62" s="80"/>
      <c r="I62" s="80"/>
      <c r="J62" s="80"/>
      <c r="K62" s="12">
        <f t="shared" si="0"/>
        <v>0</v>
      </c>
    </row>
    <row r="63" spans="1:11" s="10" customFormat="1" ht="15.75">
      <c r="A63" s="84" t="s">
        <v>230</v>
      </c>
      <c r="B63" s="97">
        <v>2</v>
      </c>
      <c r="C63" s="80">
        <f>SUMIF($B$20:$B$61,"2",C$20:C$61)</f>
        <v>1205304</v>
      </c>
      <c r="D63" s="80">
        <f>SUMIF($B$20:$B$61,"2",D$20:D$61)</f>
        <v>1205304</v>
      </c>
      <c r="E63" s="80">
        <f>SUMIF($B$20:$B$61,"2",E$20:E$61)</f>
        <v>1300684</v>
      </c>
      <c r="F63" s="80"/>
      <c r="G63" s="80"/>
      <c r="H63" s="80"/>
      <c r="I63" s="80"/>
      <c r="J63" s="80"/>
      <c r="K63" s="12">
        <f t="shared" si="0"/>
        <v>95380</v>
      </c>
    </row>
    <row r="64" spans="1:11" s="10" customFormat="1" ht="15.75">
      <c r="A64" s="84" t="s">
        <v>124</v>
      </c>
      <c r="B64" s="97">
        <v>3</v>
      </c>
      <c r="C64" s="80">
        <f>SUMIF($B$20:$B$61,"3",C$20:C$61)</f>
        <v>0</v>
      </c>
      <c r="D64" s="80">
        <f>SUMIF($B$20:$B$61,"3",D$20:D$61)</f>
        <v>0</v>
      </c>
      <c r="E64" s="80">
        <f>SUMIF($B$20:$B$61,"3",E$20:E$61)</f>
        <v>0</v>
      </c>
      <c r="F64" s="80"/>
      <c r="G64" s="80"/>
      <c r="H64" s="80"/>
      <c r="I64" s="80"/>
      <c r="J64" s="80"/>
      <c r="K64" s="12">
        <f t="shared" si="0"/>
        <v>0</v>
      </c>
    </row>
    <row r="65" spans="1:11" s="10" customFormat="1" ht="15.75">
      <c r="A65" s="63" t="s">
        <v>231</v>
      </c>
      <c r="B65" s="17"/>
      <c r="C65" s="80"/>
      <c r="D65" s="80"/>
      <c r="E65" s="80"/>
      <c r="F65" s="80"/>
      <c r="G65" s="80"/>
      <c r="H65" s="80"/>
      <c r="I65" s="80"/>
      <c r="J65" s="80"/>
      <c r="K65" s="12">
        <f t="shared" si="0"/>
        <v>0</v>
      </c>
    </row>
    <row r="66" spans="1:11" s="10" customFormat="1" ht="15.75" hidden="1">
      <c r="A66" s="60" t="s">
        <v>184</v>
      </c>
      <c r="B66" s="17"/>
      <c r="C66" s="80"/>
      <c r="D66" s="80"/>
      <c r="E66" s="80"/>
      <c r="F66" s="80"/>
      <c r="G66" s="80"/>
      <c r="H66" s="80"/>
      <c r="I66" s="80"/>
      <c r="J66" s="80"/>
      <c r="K66" s="12">
        <f t="shared" si="0"/>
        <v>0</v>
      </c>
    </row>
    <row r="67" spans="1:11" s="10" customFormat="1" ht="31.5">
      <c r="A67" s="84" t="s">
        <v>609</v>
      </c>
      <c r="B67" s="17">
        <v>2</v>
      </c>
      <c r="C67" s="80">
        <v>0</v>
      </c>
      <c r="D67" s="80">
        <v>3600</v>
      </c>
      <c r="E67" s="80">
        <v>3600</v>
      </c>
      <c r="F67" s="80"/>
      <c r="G67" s="80"/>
      <c r="H67" s="80"/>
      <c r="I67" s="80"/>
      <c r="J67" s="80"/>
      <c r="K67" s="12">
        <f t="shared" si="0"/>
        <v>0</v>
      </c>
    </row>
    <row r="68" spans="1:11" s="10" customFormat="1" ht="31.5">
      <c r="A68" s="60" t="s">
        <v>420</v>
      </c>
      <c r="B68" s="17"/>
      <c r="C68" s="80">
        <f>SUM(C67)</f>
        <v>0</v>
      </c>
      <c r="D68" s="80">
        <f>SUM(D67)</f>
        <v>3600</v>
      </c>
      <c r="E68" s="80">
        <f>SUM(E67)</f>
        <v>3600</v>
      </c>
      <c r="F68" s="80"/>
      <c r="G68" s="80"/>
      <c r="H68" s="80"/>
      <c r="I68" s="80"/>
      <c r="J68" s="80"/>
      <c r="K68" s="12">
        <f t="shared" si="0"/>
        <v>0</v>
      </c>
    </row>
    <row r="69" spans="1:11" s="10" customFormat="1" ht="15.75" hidden="1">
      <c r="A69" s="60" t="s">
        <v>419</v>
      </c>
      <c r="B69" s="17"/>
      <c r="C69" s="80"/>
      <c r="D69" s="80"/>
      <c r="E69" s="80"/>
      <c r="F69" s="80"/>
      <c r="G69" s="80"/>
      <c r="H69" s="80"/>
      <c r="I69" s="80"/>
      <c r="J69" s="80"/>
      <c r="K69" s="12">
        <f t="shared" si="0"/>
        <v>0</v>
      </c>
    </row>
    <row r="70" spans="1:11" s="10" customFormat="1" ht="15.75" hidden="1">
      <c r="A70" s="60" t="s">
        <v>418</v>
      </c>
      <c r="B70" s="17"/>
      <c r="C70" s="80"/>
      <c r="D70" s="80"/>
      <c r="E70" s="80"/>
      <c r="F70" s="80"/>
      <c r="G70" s="80"/>
      <c r="H70" s="80"/>
      <c r="I70" s="80"/>
      <c r="J70" s="80"/>
      <c r="K70" s="12">
        <f t="shared" si="0"/>
        <v>0</v>
      </c>
    </row>
    <row r="71" spans="1:11" s="10" customFormat="1" ht="15.75" hidden="1">
      <c r="A71" s="60"/>
      <c r="B71" s="17"/>
      <c r="C71" s="80"/>
      <c r="D71" s="80"/>
      <c r="E71" s="80"/>
      <c r="F71" s="80"/>
      <c r="G71" s="80"/>
      <c r="H71" s="80"/>
      <c r="I71" s="80"/>
      <c r="J71" s="80"/>
      <c r="K71" s="12">
        <f t="shared" si="0"/>
        <v>0</v>
      </c>
    </row>
    <row r="72" spans="1:11" s="10" customFormat="1" ht="31.5" hidden="1">
      <c r="A72" s="60" t="s">
        <v>182</v>
      </c>
      <c r="B72" s="17"/>
      <c r="C72" s="80"/>
      <c r="D72" s="80"/>
      <c r="E72" s="80"/>
      <c r="F72" s="80"/>
      <c r="G72" s="80"/>
      <c r="H72" s="80"/>
      <c r="I72" s="80"/>
      <c r="J72" s="80"/>
      <c r="K72" s="12">
        <f t="shared" si="0"/>
        <v>0</v>
      </c>
    </row>
    <row r="73" spans="1:11" s="10" customFormat="1" ht="15.75" hidden="1">
      <c r="A73" s="60"/>
      <c r="B73" s="17"/>
      <c r="C73" s="80"/>
      <c r="D73" s="80"/>
      <c r="E73" s="80"/>
      <c r="F73" s="80"/>
      <c r="G73" s="80"/>
      <c r="H73" s="80"/>
      <c r="I73" s="80"/>
      <c r="J73" s="80"/>
      <c r="K73" s="12">
        <f aca="true" t="shared" si="1" ref="K73:K136">E73-D73</f>
        <v>0</v>
      </c>
    </row>
    <row r="74" spans="1:11" s="10" customFormat="1" ht="31.5" hidden="1">
      <c r="A74" s="60" t="s">
        <v>183</v>
      </c>
      <c r="B74" s="17"/>
      <c r="C74" s="80"/>
      <c r="D74" s="80"/>
      <c r="E74" s="80"/>
      <c r="F74" s="80"/>
      <c r="G74" s="80"/>
      <c r="H74" s="80"/>
      <c r="I74" s="80"/>
      <c r="J74" s="80"/>
      <c r="K74" s="12">
        <f t="shared" si="1"/>
        <v>0</v>
      </c>
    </row>
    <row r="75" spans="1:11" s="10" customFormat="1" ht="15.75" hidden="1">
      <c r="A75" s="60"/>
      <c r="B75" s="17"/>
      <c r="C75" s="80"/>
      <c r="D75" s="80"/>
      <c r="E75" s="80"/>
      <c r="F75" s="80"/>
      <c r="G75" s="80"/>
      <c r="H75" s="80"/>
      <c r="I75" s="80"/>
      <c r="J75" s="80"/>
      <c r="K75" s="12">
        <f t="shared" si="1"/>
        <v>0</v>
      </c>
    </row>
    <row r="76" spans="1:11" s="10" customFormat="1" ht="31.5" hidden="1">
      <c r="A76" s="60" t="s">
        <v>186</v>
      </c>
      <c r="B76" s="17"/>
      <c r="C76" s="80"/>
      <c r="D76" s="80"/>
      <c r="E76" s="80"/>
      <c r="F76" s="80"/>
      <c r="G76" s="80"/>
      <c r="H76" s="80"/>
      <c r="I76" s="80"/>
      <c r="J76" s="80"/>
      <c r="K76" s="12">
        <f t="shared" si="1"/>
        <v>0</v>
      </c>
    </row>
    <row r="77" spans="1:11" s="10" customFormat="1" ht="15.75" hidden="1">
      <c r="A77" s="84" t="s">
        <v>144</v>
      </c>
      <c r="B77" s="99">
        <v>2</v>
      </c>
      <c r="C77" s="80"/>
      <c r="D77" s="80"/>
      <c r="E77" s="80"/>
      <c r="F77" s="80"/>
      <c r="G77" s="80"/>
      <c r="H77" s="80"/>
      <c r="I77" s="80"/>
      <c r="J77" s="80"/>
      <c r="K77" s="12">
        <f t="shared" si="1"/>
        <v>0</v>
      </c>
    </row>
    <row r="78" spans="1:11" s="10" customFormat="1" ht="15.75" hidden="1">
      <c r="A78" s="83" t="s">
        <v>118</v>
      </c>
      <c r="B78" s="17"/>
      <c r="C78" s="80"/>
      <c r="D78" s="80"/>
      <c r="E78" s="80"/>
      <c r="F78" s="80"/>
      <c r="G78" s="80"/>
      <c r="H78" s="80"/>
      <c r="I78" s="80"/>
      <c r="J78" s="80"/>
      <c r="K78" s="12">
        <f t="shared" si="1"/>
        <v>0</v>
      </c>
    </row>
    <row r="79" spans="1:11" s="10" customFormat="1" ht="15.75" hidden="1">
      <c r="A79" s="106" t="s">
        <v>143</v>
      </c>
      <c r="B79" s="17"/>
      <c r="C79" s="80">
        <f>SUM(C77:C78)</f>
        <v>0</v>
      </c>
      <c r="D79" s="80">
        <f>SUM(D77:D78)</f>
        <v>0</v>
      </c>
      <c r="E79" s="80">
        <f>SUM(E77:E78)</f>
        <v>0</v>
      </c>
      <c r="F79" s="80"/>
      <c r="G79" s="80"/>
      <c r="H79" s="80"/>
      <c r="I79" s="80"/>
      <c r="J79" s="80"/>
      <c r="K79" s="12">
        <f t="shared" si="1"/>
        <v>0</v>
      </c>
    </row>
    <row r="80" spans="1:11" s="10" customFormat="1" ht="15.75" hidden="1">
      <c r="A80" s="84" t="s">
        <v>129</v>
      </c>
      <c r="B80" s="17">
        <v>2</v>
      </c>
      <c r="C80" s="80"/>
      <c r="D80" s="80"/>
      <c r="E80" s="80"/>
      <c r="F80" s="80"/>
      <c r="G80" s="80"/>
      <c r="H80" s="80"/>
      <c r="I80" s="80"/>
      <c r="J80" s="80"/>
      <c r="K80" s="12">
        <f t="shared" si="1"/>
        <v>0</v>
      </c>
    </row>
    <row r="81" spans="1:11" s="10" customFormat="1" ht="15.75" hidden="1">
      <c r="A81" s="83" t="s">
        <v>441</v>
      </c>
      <c r="B81" s="99">
        <v>2</v>
      </c>
      <c r="C81" s="80"/>
      <c r="D81" s="80"/>
      <c r="E81" s="80"/>
      <c r="F81" s="80"/>
      <c r="G81" s="80"/>
      <c r="H81" s="80"/>
      <c r="I81" s="80"/>
      <c r="J81" s="80"/>
      <c r="K81" s="12">
        <f t="shared" si="1"/>
        <v>0</v>
      </c>
    </row>
    <row r="82" spans="1:11" s="10" customFormat="1" ht="15.75">
      <c r="A82" s="83" t="s">
        <v>583</v>
      </c>
      <c r="B82" s="99">
        <v>2</v>
      </c>
      <c r="C82" s="80">
        <v>11284</v>
      </c>
      <c r="D82" s="80">
        <v>11284</v>
      </c>
      <c r="E82" s="80">
        <v>11284</v>
      </c>
      <c r="F82" s="80"/>
      <c r="G82" s="80"/>
      <c r="H82" s="80"/>
      <c r="I82" s="80"/>
      <c r="J82" s="80"/>
      <c r="K82" s="12">
        <f t="shared" si="1"/>
        <v>0</v>
      </c>
    </row>
    <row r="83" spans="1:11" s="10" customFormat="1" ht="15.75" hidden="1">
      <c r="A83" s="83" t="s">
        <v>584</v>
      </c>
      <c r="B83" s="99">
        <v>2</v>
      </c>
      <c r="C83" s="80"/>
      <c r="D83" s="80"/>
      <c r="E83" s="80"/>
      <c r="F83" s="80"/>
      <c r="G83" s="80"/>
      <c r="H83" s="80"/>
      <c r="I83" s="80"/>
      <c r="J83" s="80"/>
      <c r="K83" s="12">
        <f t="shared" si="1"/>
        <v>0</v>
      </c>
    </row>
    <row r="84" spans="1:11" s="10" customFormat="1" ht="15.75">
      <c r="A84" s="83" t="s">
        <v>584</v>
      </c>
      <c r="B84" s="99">
        <v>2</v>
      </c>
      <c r="C84" s="80">
        <v>4559</v>
      </c>
      <c r="D84" s="80">
        <v>4559</v>
      </c>
      <c r="E84" s="80">
        <v>4559</v>
      </c>
      <c r="F84" s="80"/>
      <c r="G84" s="80"/>
      <c r="H84" s="80"/>
      <c r="I84" s="80"/>
      <c r="J84" s="80"/>
      <c r="K84" s="12">
        <f t="shared" si="1"/>
        <v>0</v>
      </c>
    </row>
    <row r="85" spans="1:11" s="10" customFormat="1" ht="15.75">
      <c r="A85" s="83" t="s">
        <v>589</v>
      </c>
      <c r="B85" s="99">
        <v>2</v>
      </c>
      <c r="C85" s="80">
        <v>1806</v>
      </c>
      <c r="D85" s="80">
        <v>1806</v>
      </c>
      <c r="E85" s="80">
        <v>1806</v>
      </c>
      <c r="F85" s="80"/>
      <c r="G85" s="80"/>
      <c r="H85" s="80"/>
      <c r="I85" s="80"/>
      <c r="J85" s="80"/>
      <c r="K85" s="12">
        <f t="shared" si="1"/>
        <v>0</v>
      </c>
    </row>
    <row r="86" spans="1:11" s="10" customFormat="1" ht="15.75">
      <c r="A86" s="83" t="s">
        <v>585</v>
      </c>
      <c r="B86" s="99">
        <v>2</v>
      </c>
      <c r="C86" s="80">
        <v>77152</v>
      </c>
      <c r="D86" s="80">
        <v>77152</v>
      </c>
      <c r="E86" s="80">
        <v>77152</v>
      </c>
      <c r="F86" s="80"/>
      <c r="G86" s="80"/>
      <c r="H86" s="80"/>
      <c r="I86" s="80"/>
      <c r="J86" s="80"/>
      <c r="K86" s="12">
        <f t="shared" si="1"/>
        <v>0</v>
      </c>
    </row>
    <row r="87" spans="1:11" s="10" customFormat="1" ht="15.75" hidden="1">
      <c r="A87" s="125"/>
      <c r="B87" s="17">
        <v>2</v>
      </c>
      <c r="C87" s="80"/>
      <c r="D87" s="80"/>
      <c r="E87" s="80"/>
      <c r="F87" s="80"/>
      <c r="G87" s="80"/>
      <c r="H87" s="80"/>
      <c r="I87" s="80"/>
      <c r="J87" s="80"/>
      <c r="K87" s="12">
        <f t="shared" si="1"/>
        <v>0</v>
      </c>
    </row>
    <row r="88" spans="1:11" s="10" customFormat="1" ht="15.75">
      <c r="A88" s="125" t="s">
        <v>511</v>
      </c>
      <c r="B88" s="17">
        <v>3</v>
      </c>
      <c r="C88" s="80">
        <v>14280</v>
      </c>
      <c r="D88" s="80">
        <v>14280</v>
      </c>
      <c r="E88" s="80">
        <v>14280</v>
      </c>
      <c r="F88" s="80"/>
      <c r="G88" s="80"/>
      <c r="H88" s="80"/>
      <c r="I88" s="80"/>
      <c r="J88" s="80"/>
      <c r="K88" s="12">
        <f t="shared" si="1"/>
        <v>0</v>
      </c>
    </row>
    <row r="89" spans="1:11" s="10" customFormat="1" ht="15.75" hidden="1">
      <c r="A89" s="125" t="s">
        <v>513</v>
      </c>
      <c r="B89" s="17">
        <v>2</v>
      </c>
      <c r="C89" s="80"/>
      <c r="D89" s="80"/>
      <c r="E89" s="80"/>
      <c r="F89" s="80"/>
      <c r="G89" s="80"/>
      <c r="H89" s="80"/>
      <c r="I89" s="80"/>
      <c r="J89" s="80"/>
      <c r="K89" s="12">
        <f t="shared" si="1"/>
        <v>0</v>
      </c>
    </row>
    <row r="90" spans="1:11" s="10" customFormat="1" ht="15.75">
      <c r="A90" s="106" t="s">
        <v>187</v>
      </c>
      <c r="B90" s="17"/>
      <c r="C90" s="80">
        <f>SUM(C80:C88)</f>
        <v>109081</v>
      </c>
      <c r="D90" s="80">
        <f>SUM(D80:D88)</f>
        <v>109081</v>
      </c>
      <c r="E90" s="80">
        <f>SUM(E80:E88)</f>
        <v>109081</v>
      </c>
      <c r="F90" s="80"/>
      <c r="G90" s="80"/>
      <c r="H90" s="80"/>
      <c r="I90" s="80"/>
      <c r="J90" s="80"/>
      <c r="K90" s="12">
        <f t="shared" si="1"/>
        <v>0</v>
      </c>
    </row>
    <row r="91" spans="1:11" s="10" customFormat="1" ht="15.75" hidden="1">
      <c r="A91" s="83" t="s">
        <v>450</v>
      </c>
      <c r="B91" s="99">
        <v>2</v>
      </c>
      <c r="C91" s="80"/>
      <c r="D91" s="80"/>
      <c r="E91" s="80"/>
      <c r="F91" s="80"/>
      <c r="G91" s="80"/>
      <c r="H91" s="80"/>
      <c r="I91" s="80"/>
      <c r="J91" s="80"/>
      <c r="K91" s="12">
        <f t="shared" si="1"/>
        <v>0</v>
      </c>
    </row>
    <row r="92" spans="1:11" s="10" customFormat="1" ht="15.75" hidden="1">
      <c r="A92" s="83" t="s">
        <v>451</v>
      </c>
      <c r="B92" s="99">
        <v>2</v>
      </c>
      <c r="C92" s="80"/>
      <c r="D92" s="80"/>
      <c r="E92" s="80"/>
      <c r="F92" s="80"/>
      <c r="G92" s="80"/>
      <c r="H92" s="80"/>
      <c r="I92" s="80"/>
      <c r="J92" s="80"/>
      <c r="K92" s="12">
        <f t="shared" si="1"/>
        <v>0</v>
      </c>
    </row>
    <row r="93" spans="1:11" s="10" customFormat="1" ht="15.75">
      <c r="A93" s="83" t="s">
        <v>588</v>
      </c>
      <c r="B93" s="99">
        <v>2</v>
      </c>
      <c r="C93" s="80">
        <v>78235</v>
      </c>
      <c r="D93" s="80">
        <v>78235</v>
      </c>
      <c r="E93" s="80">
        <v>78235</v>
      </c>
      <c r="F93" s="80"/>
      <c r="G93" s="80"/>
      <c r="H93" s="80"/>
      <c r="I93" s="80"/>
      <c r="J93" s="80"/>
      <c r="K93" s="12">
        <f t="shared" si="1"/>
        <v>0</v>
      </c>
    </row>
    <row r="94" spans="1:11" s="10" customFormat="1" ht="15.75">
      <c r="A94" s="83" t="s">
        <v>586</v>
      </c>
      <c r="B94" s="99">
        <v>2</v>
      </c>
      <c r="C94" s="80">
        <v>75600</v>
      </c>
      <c r="D94" s="80">
        <v>75600</v>
      </c>
      <c r="E94" s="80">
        <v>83160</v>
      </c>
      <c r="F94" s="80"/>
      <c r="G94" s="80"/>
      <c r="H94" s="80"/>
      <c r="I94" s="80"/>
      <c r="J94" s="80"/>
      <c r="K94" s="12">
        <f t="shared" si="1"/>
        <v>7560</v>
      </c>
    </row>
    <row r="95" spans="1:11" s="10" customFormat="1" ht="15.75">
      <c r="A95" s="83" t="s">
        <v>587</v>
      </c>
      <c r="B95" s="99">
        <v>2</v>
      </c>
      <c r="C95" s="80">
        <v>190761</v>
      </c>
      <c r="D95" s="80">
        <v>190761</v>
      </c>
      <c r="E95" s="80">
        <v>95381</v>
      </c>
      <c r="F95" s="80"/>
      <c r="G95" s="80"/>
      <c r="H95" s="80"/>
      <c r="I95" s="80"/>
      <c r="J95" s="80"/>
      <c r="K95" s="12">
        <f t="shared" si="1"/>
        <v>-95380</v>
      </c>
    </row>
    <row r="96" spans="1:11" s="10" customFormat="1" ht="15.75" hidden="1">
      <c r="A96" s="83" t="s">
        <v>514</v>
      </c>
      <c r="B96" s="99">
        <v>2</v>
      </c>
      <c r="C96" s="80"/>
      <c r="D96" s="80"/>
      <c r="E96" s="80"/>
      <c r="F96" s="80"/>
      <c r="G96" s="80"/>
      <c r="H96" s="80"/>
      <c r="I96" s="80"/>
      <c r="J96" s="80"/>
      <c r="K96" s="12">
        <f t="shared" si="1"/>
        <v>0</v>
      </c>
    </row>
    <row r="97" spans="1:11" s="10" customFormat="1" ht="15.75" hidden="1">
      <c r="A97" s="83" t="s">
        <v>456</v>
      </c>
      <c r="B97" s="17">
        <v>2</v>
      </c>
      <c r="C97" s="80"/>
      <c r="D97" s="80"/>
      <c r="E97" s="80"/>
      <c r="F97" s="80"/>
      <c r="G97" s="80"/>
      <c r="H97" s="80"/>
      <c r="I97" s="80"/>
      <c r="J97" s="80"/>
      <c r="K97" s="12">
        <f t="shared" si="1"/>
        <v>0</v>
      </c>
    </row>
    <row r="98" spans="1:11" s="10" customFormat="1" ht="15.75" hidden="1">
      <c r="A98" s="83" t="s">
        <v>457</v>
      </c>
      <c r="B98" s="17">
        <v>2</v>
      </c>
      <c r="C98" s="80"/>
      <c r="D98" s="80"/>
      <c r="E98" s="80"/>
      <c r="F98" s="80"/>
      <c r="G98" s="80"/>
      <c r="H98" s="80"/>
      <c r="I98" s="80"/>
      <c r="J98" s="80"/>
      <c r="K98" s="12">
        <f t="shared" si="1"/>
        <v>0</v>
      </c>
    </row>
    <row r="99" spans="1:11" s="10" customFormat="1" ht="15.75" hidden="1">
      <c r="A99" s="83" t="s">
        <v>486</v>
      </c>
      <c r="B99" s="17">
        <v>2</v>
      </c>
      <c r="C99" s="80"/>
      <c r="D99" s="80"/>
      <c r="E99" s="80"/>
      <c r="F99" s="80"/>
      <c r="G99" s="80"/>
      <c r="H99" s="80"/>
      <c r="I99" s="80"/>
      <c r="J99" s="80"/>
      <c r="K99" s="12">
        <f t="shared" si="1"/>
        <v>0</v>
      </c>
    </row>
    <row r="100" spans="1:11" s="10" customFormat="1" ht="15.75" hidden="1">
      <c r="A100" s="83" t="s">
        <v>118</v>
      </c>
      <c r="B100" s="17"/>
      <c r="C100" s="80"/>
      <c r="D100" s="80"/>
      <c r="E100" s="80"/>
      <c r="F100" s="80"/>
      <c r="G100" s="80"/>
      <c r="H100" s="80"/>
      <c r="I100" s="80"/>
      <c r="J100" s="80"/>
      <c r="K100" s="12">
        <f t="shared" si="1"/>
        <v>0</v>
      </c>
    </row>
    <row r="101" spans="1:11" s="10" customFormat="1" ht="15.75">
      <c r="A101" s="106" t="s">
        <v>188</v>
      </c>
      <c r="B101" s="17"/>
      <c r="C101" s="80">
        <f>SUM(C91:C100)</f>
        <v>344596</v>
      </c>
      <c r="D101" s="80">
        <f>SUM(D91:D100)</f>
        <v>344596</v>
      </c>
      <c r="E101" s="80">
        <f>SUM(E91:E100)</f>
        <v>256776</v>
      </c>
      <c r="F101" s="80"/>
      <c r="G101" s="80"/>
      <c r="H101" s="80"/>
      <c r="I101" s="80"/>
      <c r="J101" s="80"/>
      <c r="K101" s="12">
        <f t="shared" si="1"/>
        <v>-87820</v>
      </c>
    </row>
    <row r="102" spans="1:11" s="10" customFormat="1" ht="31.5">
      <c r="A102" s="107" t="s">
        <v>185</v>
      </c>
      <c r="B102" s="17"/>
      <c r="C102" s="80">
        <f>C79+C90+C101</f>
        <v>453677</v>
      </c>
      <c r="D102" s="80">
        <f>D79+D90+D101</f>
        <v>453677</v>
      </c>
      <c r="E102" s="80">
        <f>E79+E90+E101</f>
        <v>365857</v>
      </c>
      <c r="F102" s="80"/>
      <c r="G102" s="80"/>
      <c r="H102" s="80"/>
      <c r="I102" s="80"/>
      <c r="J102" s="80"/>
      <c r="K102" s="12">
        <f t="shared" si="1"/>
        <v>-87820</v>
      </c>
    </row>
    <row r="103" spans="1:11" s="10" customFormat="1" ht="15.75" hidden="1">
      <c r="A103" s="60"/>
      <c r="B103" s="99"/>
      <c r="C103" s="80"/>
      <c r="D103" s="80"/>
      <c r="E103" s="80"/>
      <c r="F103" s="80"/>
      <c r="G103" s="80"/>
      <c r="H103" s="80"/>
      <c r="I103" s="80"/>
      <c r="J103" s="80"/>
      <c r="K103" s="12">
        <f t="shared" si="1"/>
        <v>0</v>
      </c>
    </row>
    <row r="104" spans="1:11" s="10" customFormat="1" ht="31.5" hidden="1">
      <c r="A104" s="60" t="s">
        <v>189</v>
      </c>
      <c r="B104" s="99"/>
      <c r="C104" s="80"/>
      <c r="D104" s="80"/>
      <c r="E104" s="80"/>
      <c r="F104" s="80"/>
      <c r="G104" s="80"/>
      <c r="H104" s="80"/>
      <c r="I104" s="80"/>
      <c r="J104" s="80"/>
      <c r="K104" s="12">
        <f t="shared" si="1"/>
        <v>0</v>
      </c>
    </row>
    <row r="105" spans="1:11" s="10" customFormat="1" ht="15.75" hidden="1">
      <c r="A105" s="84" t="s">
        <v>439</v>
      </c>
      <c r="B105" s="99">
        <v>2</v>
      </c>
      <c r="C105" s="80"/>
      <c r="D105" s="80"/>
      <c r="E105" s="80"/>
      <c r="F105" s="80"/>
      <c r="G105" s="80"/>
      <c r="H105" s="80"/>
      <c r="I105" s="80"/>
      <c r="J105" s="80"/>
      <c r="K105" s="12">
        <f t="shared" si="1"/>
        <v>0</v>
      </c>
    </row>
    <row r="106" spans="1:11" s="10" customFormat="1" ht="31.5" hidden="1">
      <c r="A106" s="60" t="s">
        <v>190</v>
      </c>
      <c r="B106" s="99"/>
      <c r="C106" s="80">
        <f>SUM(C105)</f>
        <v>0</v>
      </c>
      <c r="D106" s="80">
        <f>SUM(D105)</f>
        <v>0</v>
      </c>
      <c r="E106" s="80">
        <f>SUM(E105)</f>
        <v>0</v>
      </c>
      <c r="F106" s="80"/>
      <c r="G106" s="80"/>
      <c r="H106" s="80"/>
      <c r="I106" s="80"/>
      <c r="J106" s="80"/>
      <c r="K106" s="12">
        <f t="shared" si="1"/>
        <v>0</v>
      </c>
    </row>
    <row r="107" spans="1:11" s="10" customFormat="1" ht="15.75" hidden="1">
      <c r="A107" s="60" t="s">
        <v>191</v>
      </c>
      <c r="B107" s="99"/>
      <c r="C107" s="80"/>
      <c r="D107" s="80"/>
      <c r="E107" s="80"/>
      <c r="F107" s="80"/>
      <c r="G107" s="80"/>
      <c r="H107" s="80"/>
      <c r="I107" s="80"/>
      <c r="J107" s="80"/>
      <c r="K107" s="12">
        <f t="shared" si="1"/>
        <v>0</v>
      </c>
    </row>
    <row r="108" spans="1:11" s="10" customFormat="1" ht="15.75" hidden="1">
      <c r="A108" s="60" t="s">
        <v>192</v>
      </c>
      <c r="B108" s="99"/>
      <c r="C108" s="80"/>
      <c r="D108" s="80"/>
      <c r="E108" s="80"/>
      <c r="F108" s="80"/>
      <c r="G108" s="80"/>
      <c r="H108" s="80"/>
      <c r="I108" s="80"/>
      <c r="J108" s="80"/>
      <c r="K108" s="12">
        <f t="shared" si="1"/>
        <v>0</v>
      </c>
    </row>
    <row r="109" spans="1:11" s="10" customFormat="1" ht="15.75" hidden="1">
      <c r="A109" s="118" t="s">
        <v>440</v>
      </c>
      <c r="B109" s="99">
        <v>2</v>
      </c>
      <c r="C109" s="80"/>
      <c r="D109" s="80"/>
      <c r="E109" s="80"/>
      <c r="F109" s="80"/>
      <c r="G109" s="80"/>
      <c r="H109" s="80"/>
      <c r="I109" s="80"/>
      <c r="J109" s="80"/>
      <c r="K109" s="12">
        <f t="shared" si="1"/>
        <v>0</v>
      </c>
    </row>
    <row r="110" spans="1:11" s="10" customFormat="1" ht="15.75" hidden="1">
      <c r="A110" s="118" t="s">
        <v>458</v>
      </c>
      <c r="B110" s="99">
        <v>2</v>
      </c>
      <c r="C110" s="80"/>
      <c r="D110" s="80"/>
      <c r="E110" s="80"/>
      <c r="F110" s="80"/>
      <c r="G110" s="80"/>
      <c r="H110" s="80"/>
      <c r="I110" s="80"/>
      <c r="J110" s="80"/>
      <c r="K110" s="12">
        <f t="shared" si="1"/>
        <v>0</v>
      </c>
    </row>
    <row r="111" spans="1:11" s="10" customFormat="1" ht="15.75" hidden="1">
      <c r="A111" s="118"/>
      <c r="B111" s="99">
        <v>2</v>
      </c>
      <c r="C111" s="80"/>
      <c r="D111" s="80"/>
      <c r="E111" s="80"/>
      <c r="F111" s="80"/>
      <c r="G111" s="80"/>
      <c r="H111" s="80"/>
      <c r="I111" s="80"/>
      <c r="J111" s="80"/>
      <c r="K111" s="12">
        <f t="shared" si="1"/>
        <v>0</v>
      </c>
    </row>
    <row r="112" spans="1:11" s="10" customFormat="1" ht="15.75" hidden="1">
      <c r="A112" s="118" t="s">
        <v>459</v>
      </c>
      <c r="B112" s="99">
        <v>2</v>
      </c>
      <c r="C112" s="80"/>
      <c r="D112" s="80"/>
      <c r="E112" s="80"/>
      <c r="F112" s="80"/>
      <c r="G112" s="80"/>
      <c r="H112" s="80"/>
      <c r="I112" s="80"/>
      <c r="J112" s="80"/>
      <c r="K112" s="12">
        <f t="shared" si="1"/>
        <v>0</v>
      </c>
    </row>
    <row r="113" spans="1:11" s="10" customFormat="1" ht="15.75" hidden="1">
      <c r="A113" s="108" t="s">
        <v>193</v>
      </c>
      <c r="B113" s="99"/>
      <c r="C113" s="80">
        <f>SUM(C109:C112)</f>
        <v>0</v>
      </c>
      <c r="D113" s="80">
        <f>SUM(D109:D112)</f>
        <v>0</v>
      </c>
      <c r="E113" s="80">
        <f>SUM(E109:E112)</f>
        <v>0</v>
      </c>
      <c r="F113" s="80"/>
      <c r="G113" s="80"/>
      <c r="H113" s="80"/>
      <c r="I113" s="80"/>
      <c r="J113" s="80"/>
      <c r="K113" s="12">
        <f t="shared" si="1"/>
        <v>0</v>
      </c>
    </row>
    <row r="114" spans="1:11" s="10" customFormat="1" ht="15.75" hidden="1">
      <c r="A114" s="84" t="s">
        <v>142</v>
      </c>
      <c r="B114" s="99">
        <v>2</v>
      </c>
      <c r="C114" s="80"/>
      <c r="D114" s="80"/>
      <c r="E114" s="80"/>
      <c r="F114" s="80"/>
      <c r="G114" s="80"/>
      <c r="H114" s="80"/>
      <c r="I114" s="80"/>
      <c r="J114" s="80"/>
      <c r="K114" s="12">
        <f t="shared" si="1"/>
        <v>0</v>
      </c>
    </row>
    <row r="115" spans="1:11" s="10" customFormat="1" ht="15.75" hidden="1">
      <c r="A115" s="84"/>
      <c r="B115" s="99"/>
      <c r="C115" s="80"/>
      <c r="D115" s="80"/>
      <c r="E115" s="80"/>
      <c r="F115" s="80"/>
      <c r="G115" s="80"/>
      <c r="H115" s="80"/>
      <c r="I115" s="80"/>
      <c r="J115" s="80"/>
      <c r="K115" s="12">
        <f t="shared" si="1"/>
        <v>0</v>
      </c>
    </row>
    <row r="116" spans="1:11" s="10" customFormat="1" ht="15.75" hidden="1">
      <c r="A116" s="108" t="s">
        <v>141</v>
      </c>
      <c r="B116" s="99"/>
      <c r="C116" s="80">
        <f>SUM(C114:C115)</f>
        <v>0</v>
      </c>
      <c r="D116" s="80">
        <f>SUM(D114:D115)</f>
        <v>0</v>
      </c>
      <c r="E116" s="80">
        <f>SUM(E114:E115)</f>
        <v>0</v>
      </c>
      <c r="F116" s="80"/>
      <c r="G116" s="80"/>
      <c r="H116" s="80"/>
      <c r="I116" s="80"/>
      <c r="J116" s="80"/>
      <c r="K116" s="12">
        <f t="shared" si="1"/>
        <v>0</v>
      </c>
    </row>
    <row r="117" spans="1:11" s="10" customFormat="1" ht="15.75" hidden="1">
      <c r="A117" s="84"/>
      <c r="B117" s="99"/>
      <c r="C117" s="80"/>
      <c r="D117" s="80"/>
      <c r="E117" s="80"/>
      <c r="F117" s="80"/>
      <c r="G117" s="80"/>
      <c r="H117" s="80"/>
      <c r="I117" s="80"/>
      <c r="J117" s="80"/>
      <c r="K117" s="12">
        <f t="shared" si="1"/>
        <v>0</v>
      </c>
    </row>
    <row r="118" spans="1:11" s="10" customFormat="1" ht="15.75" hidden="1">
      <c r="A118" s="60" t="s">
        <v>512</v>
      </c>
      <c r="B118" s="99">
        <v>2</v>
      </c>
      <c r="C118" s="80"/>
      <c r="D118" s="80"/>
      <c r="E118" s="80"/>
      <c r="F118" s="80"/>
      <c r="G118" s="80"/>
      <c r="H118" s="80"/>
      <c r="I118" s="80"/>
      <c r="J118" s="80"/>
      <c r="K118" s="12">
        <f t="shared" si="1"/>
        <v>0</v>
      </c>
    </row>
    <row r="119" spans="1:11" s="10" customFormat="1" ht="15.75" hidden="1">
      <c r="A119" s="108" t="s">
        <v>194</v>
      </c>
      <c r="B119" s="99"/>
      <c r="C119" s="80">
        <f>SUM(C117:C118)</f>
        <v>0</v>
      </c>
      <c r="D119" s="80">
        <f>SUM(D117:D118)</f>
        <v>0</v>
      </c>
      <c r="E119" s="80">
        <f>SUM(E117:E118)</f>
        <v>0</v>
      </c>
      <c r="F119" s="80"/>
      <c r="G119" s="80"/>
      <c r="H119" s="80"/>
      <c r="I119" s="80"/>
      <c r="J119" s="80"/>
      <c r="K119" s="12">
        <f t="shared" si="1"/>
        <v>0</v>
      </c>
    </row>
    <row r="120" spans="1:11" s="10" customFormat="1" ht="15.75" hidden="1">
      <c r="A120" s="64"/>
      <c r="B120" s="99"/>
      <c r="C120" s="80"/>
      <c r="D120" s="80"/>
      <c r="E120" s="80"/>
      <c r="F120" s="80"/>
      <c r="G120" s="80"/>
      <c r="H120" s="80"/>
      <c r="I120" s="80"/>
      <c r="J120" s="80"/>
      <c r="K120" s="12">
        <f t="shared" si="1"/>
        <v>0</v>
      </c>
    </row>
    <row r="121" spans="1:11" s="10" customFormat="1" ht="15.75" hidden="1">
      <c r="A121" s="60"/>
      <c r="B121" s="99"/>
      <c r="C121" s="80"/>
      <c r="D121" s="80"/>
      <c r="E121" s="80"/>
      <c r="F121" s="80"/>
      <c r="G121" s="80"/>
      <c r="H121" s="80"/>
      <c r="I121" s="80"/>
      <c r="J121" s="80"/>
      <c r="K121" s="12">
        <f t="shared" si="1"/>
        <v>0</v>
      </c>
    </row>
    <row r="122" spans="1:11" s="10" customFormat="1" ht="21" customHeight="1" hidden="1">
      <c r="A122" s="107" t="s">
        <v>421</v>
      </c>
      <c r="B122" s="99"/>
      <c r="C122" s="80">
        <f>C113+C116+C119</f>
        <v>0</v>
      </c>
      <c r="D122" s="80">
        <f>D113+D116+D119</f>
        <v>0</v>
      </c>
      <c r="E122" s="80">
        <f>E113+E116+E119</f>
        <v>0</v>
      </c>
      <c r="F122" s="80"/>
      <c r="G122" s="80"/>
      <c r="H122" s="80"/>
      <c r="I122" s="80"/>
      <c r="J122" s="80"/>
      <c r="K122" s="12">
        <f t="shared" si="1"/>
        <v>0</v>
      </c>
    </row>
    <row r="123" spans="1:11" s="10" customFormat="1" ht="15.75">
      <c r="A123" s="84" t="s">
        <v>213</v>
      </c>
      <c r="B123" s="99">
        <v>2</v>
      </c>
      <c r="C123" s="80">
        <v>50000</v>
      </c>
      <c r="D123" s="80">
        <v>50000</v>
      </c>
      <c r="E123" s="80">
        <v>50000</v>
      </c>
      <c r="F123" s="80"/>
      <c r="G123" s="80"/>
      <c r="H123" s="80"/>
      <c r="I123" s="80"/>
      <c r="J123" s="80"/>
      <c r="K123" s="12">
        <f t="shared" si="1"/>
        <v>0</v>
      </c>
    </row>
    <row r="124" spans="1:11" s="10" customFormat="1" ht="15.75" hidden="1">
      <c r="A124" s="84" t="s">
        <v>214</v>
      </c>
      <c r="B124" s="99">
        <v>2</v>
      </c>
      <c r="C124" s="80"/>
      <c r="D124" s="80"/>
      <c r="E124" s="80"/>
      <c r="F124" s="80"/>
      <c r="G124" s="80"/>
      <c r="H124" s="80"/>
      <c r="I124" s="80"/>
      <c r="J124" s="80"/>
      <c r="K124" s="12">
        <f t="shared" si="1"/>
        <v>0</v>
      </c>
    </row>
    <row r="125" spans="1:11" s="10" customFormat="1" ht="15.75">
      <c r="A125" s="60" t="s">
        <v>422</v>
      </c>
      <c r="B125" s="99"/>
      <c r="C125" s="80">
        <f>SUM(C123:C124)</f>
        <v>50000</v>
      </c>
      <c r="D125" s="80">
        <f>SUM(D123:D124)</f>
        <v>50000</v>
      </c>
      <c r="E125" s="80">
        <f>SUM(E123:E124)</f>
        <v>50000</v>
      </c>
      <c r="F125" s="80"/>
      <c r="G125" s="80"/>
      <c r="H125" s="80"/>
      <c r="I125" s="80"/>
      <c r="J125" s="80"/>
      <c r="K125" s="12">
        <f t="shared" si="1"/>
        <v>0</v>
      </c>
    </row>
    <row r="126" spans="1:11" s="10" customFormat="1" ht="15.75">
      <c r="A126" s="62" t="s">
        <v>231</v>
      </c>
      <c r="B126" s="99"/>
      <c r="C126" s="81">
        <f>SUM(C127:C127:C129)</f>
        <v>503677</v>
      </c>
      <c r="D126" s="81">
        <f>SUM(D127:D127:D129)</f>
        <v>507277</v>
      </c>
      <c r="E126" s="81">
        <f>SUM(E127:E127:E129)</f>
        <v>419457</v>
      </c>
      <c r="F126" s="81"/>
      <c r="G126" s="81"/>
      <c r="H126" s="81"/>
      <c r="I126" s="81"/>
      <c r="J126" s="81"/>
      <c r="K126" s="12">
        <f t="shared" si="1"/>
        <v>-87820</v>
      </c>
    </row>
    <row r="127" spans="1:11" s="10" customFormat="1" ht="15.75">
      <c r="A127" s="84" t="s">
        <v>386</v>
      </c>
      <c r="B127" s="97">
        <v>1</v>
      </c>
      <c r="C127" s="80">
        <f>SUMIF($B$65:$B$126,"1",C$65:C$126)</f>
        <v>0</v>
      </c>
      <c r="D127" s="80">
        <f>SUMIF($B$65:$B$126,"1",D$65:D$126)</f>
        <v>0</v>
      </c>
      <c r="E127" s="80">
        <f>SUMIF($B$65:$B$126,"1",E$65:E$126)</f>
        <v>0</v>
      </c>
      <c r="F127" s="80"/>
      <c r="G127" s="80"/>
      <c r="H127" s="80"/>
      <c r="I127" s="80"/>
      <c r="J127" s="80"/>
      <c r="K127" s="12">
        <f t="shared" si="1"/>
        <v>0</v>
      </c>
    </row>
    <row r="128" spans="1:11" s="10" customFormat="1" ht="15.75">
      <c r="A128" s="84" t="s">
        <v>230</v>
      </c>
      <c r="B128" s="97">
        <v>2</v>
      </c>
      <c r="C128" s="80">
        <f>SUMIF($B$65:$B$126,"2",C$65:C$126)</f>
        <v>489397</v>
      </c>
      <c r="D128" s="80">
        <f>SUMIF($B$65:$B$126,"2",D$65:D$126)</f>
        <v>492997</v>
      </c>
      <c r="E128" s="80">
        <f>SUMIF($B$65:$B$126,"2",E$65:E$126)</f>
        <v>405177</v>
      </c>
      <c r="F128" s="80"/>
      <c r="G128" s="80"/>
      <c r="H128" s="80"/>
      <c r="I128" s="80"/>
      <c r="J128" s="80"/>
      <c r="K128" s="12">
        <f t="shared" si="1"/>
        <v>-87820</v>
      </c>
    </row>
    <row r="129" spans="1:11" s="10" customFormat="1" ht="15.75">
      <c r="A129" s="84" t="s">
        <v>124</v>
      </c>
      <c r="B129" s="97">
        <v>3</v>
      </c>
      <c r="C129" s="80">
        <f>SUMIF($B$65:$B$126,"3",C$65:C$126)</f>
        <v>14280</v>
      </c>
      <c r="D129" s="80">
        <f>SUMIF($B$65:$B$126,"3",D$65:D$126)</f>
        <v>14280</v>
      </c>
      <c r="E129" s="80">
        <f>SUMIF($B$65:$B$126,"3",E$65:E$126)</f>
        <v>14280</v>
      </c>
      <c r="F129" s="80"/>
      <c r="G129" s="80"/>
      <c r="H129" s="80"/>
      <c r="I129" s="80"/>
      <c r="J129" s="80"/>
      <c r="K129" s="12">
        <f t="shared" si="1"/>
        <v>0</v>
      </c>
    </row>
    <row r="130" spans="1:11" ht="15.75">
      <c r="A130" s="64" t="s">
        <v>84</v>
      </c>
      <c r="B130" s="99"/>
      <c r="C130" s="80"/>
      <c r="D130" s="80"/>
      <c r="E130" s="80"/>
      <c r="F130" s="80"/>
      <c r="G130" s="80"/>
      <c r="H130" s="80"/>
      <c r="I130" s="80"/>
      <c r="J130" s="80"/>
      <c r="K130" s="12">
        <f t="shared" si="1"/>
        <v>0</v>
      </c>
    </row>
    <row r="131" spans="1:11" ht="15.75">
      <c r="A131" s="40" t="s">
        <v>232</v>
      </c>
      <c r="B131" s="99"/>
      <c r="C131" s="81">
        <f>SUM(C132:C134)</f>
        <v>4321320</v>
      </c>
      <c r="D131" s="81">
        <f>SUM(D132:D134)</f>
        <v>3156011</v>
      </c>
      <c r="E131" s="81">
        <f>SUM(E132:E134)</f>
        <v>14856413</v>
      </c>
      <c r="F131" s="81"/>
      <c r="G131" s="81"/>
      <c r="H131" s="81"/>
      <c r="I131" s="81"/>
      <c r="J131" s="81"/>
      <c r="K131" s="12">
        <f t="shared" si="1"/>
        <v>11700402</v>
      </c>
    </row>
    <row r="132" spans="1:11" ht="15.75">
      <c r="A132" s="84" t="s">
        <v>386</v>
      </c>
      <c r="B132" s="97">
        <v>1</v>
      </c>
      <c r="C132" s="80">
        <f>Felh!T28</f>
        <v>0</v>
      </c>
      <c r="D132" s="80">
        <f>Felh!U28</f>
        <v>0</v>
      </c>
      <c r="E132" s="80">
        <f>Felh!V28</f>
        <v>0</v>
      </c>
      <c r="F132" s="80"/>
      <c r="G132" s="80"/>
      <c r="H132" s="80"/>
      <c r="I132" s="80"/>
      <c r="J132" s="80"/>
      <c r="K132" s="12">
        <f t="shared" si="1"/>
        <v>0</v>
      </c>
    </row>
    <row r="133" spans="1:11" ht="15.75">
      <c r="A133" s="84" t="s">
        <v>230</v>
      </c>
      <c r="B133" s="97">
        <v>2</v>
      </c>
      <c r="C133" s="80">
        <f>Felh!T29</f>
        <v>4321320</v>
      </c>
      <c r="D133" s="80">
        <f>Felh!U29</f>
        <v>3156011</v>
      </c>
      <c r="E133" s="80">
        <f>Felh!V29</f>
        <v>14856413</v>
      </c>
      <c r="F133" s="80"/>
      <c r="G133" s="80"/>
      <c r="H133" s="80"/>
      <c r="I133" s="80"/>
      <c r="J133" s="80"/>
      <c r="K133" s="12">
        <f t="shared" si="1"/>
        <v>11700402</v>
      </c>
    </row>
    <row r="134" spans="1:11" ht="15.75">
      <c r="A134" s="84" t="s">
        <v>124</v>
      </c>
      <c r="B134" s="97">
        <v>3</v>
      </c>
      <c r="C134" s="80">
        <f>Felh!T30</f>
        <v>0</v>
      </c>
      <c r="D134" s="80">
        <f>Felh!U30</f>
        <v>0</v>
      </c>
      <c r="E134" s="80">
        <f>Felh!V30</f>
        <v>0</v>
      </c>
      <c r="F134" s="80"/>
      <c r="G134" s="80"/>
      <c r="H134" s="80"/>
      <c r="I134" s="80"/>
      <c r="J134" s="80"/>
      <c r="K134" s="12">
        <f t="shared" si="1"/>
        <v>0</v>
      </c>
    </row>
    <row r="135" spans="1:11" ht="15.75">
      <c r="A135" s="40" t="s">
        <v>233</v>
      </c>
      <c r="B135" s="99"/>
      <c r="C135" s="81">
        <f>SUM(C136:C138)</f>
        <v>9358420</v>
      </c>
      <c r="D135" s="81">
        <f>SUM(D136:D138)</f>
        <v>10493729</v>
      </c>
      <c r="E135" s="81">
        <f>SUM(E136:E138)</f>
        <v>12953533</v>
      </c>
      <c r="F135" s="81"/>
      <c r="G135" s="81"/>
      <c r="H135" s="81"/>
      <c r="I135" s="81"/>
      <c r="J135" s="81"/>
      <c r="K135" s="12">
        <f t="shared" si="1"/>
        <v>2459804</v>
      </c>
    </row>
    <row r="136" spans="1:11" ht="15.75">
      <c r="A136" s="84" t="s">
        <v>386</v>
      </c>
      <c r="B136" s="97">
        <v>1</v>
      </c>
      <c r="C136" s="80">
        <f>Felh!T48</f>
        <v>0</v>
      </c>
      <c r="D136" s="80">
        <f>Felh!U48</f>
        <v>0</v>
      </c>
      <c r="E136" s="80">
        <f>Felh!V48</f>
        <v>0</v>
      </c>
      <c r="F136" s="80"/>
      <c r="G136" s="80"/>
      <c r="H136" s="80"/>
      <c r="I136" s="80"/>
      <c r="J136" s="80"/>
      <c r="K136" s="12">
        <f t="shared" si="1"/>
        <v>0</v>
      </c>
    </row>
    <row r="137" spans="1:11" ht="15.75">
      <c r="A137" s="84" t="s">
        <v>230</v>
      </c>
      <c r="B137" s="97">
        <v>2</v>
      </c>
      <c r="C137" s="80">
        <f>Felh!T49</f>
        <v>9358420</v>
      </c>
      <c r="D137" s="80">
        <f>Felh!U49</f>
        <v>10493729</v>
      </c>
      <c r="E137" s="80">
        <f>Felh!V49</f>
        <v>12953533</v>
      </c>
      <c r="F137" s="80"/>
      <c r="G137" s="80"/>
      <c r="H137" s="80"/>
      <c r="I137" s="80"/>
      <c r="J137" s="80"/>
      <c r="K137" s="12">
        <f aca="true" t="shared" si="2" ref="K137:K174">E137-D137</f>
        <v>2459804</v>
      </c>
    </row>
    <row r="138" spans="1:11" ht="15" customHeight="1">
      <c r="A138" s="84" t="s">
        <v>124</v>
      </c>
      <c r="B138" s="97">
        <v>3</v>
      </c>
      <c r="C138" s="80">
        <f>Felh!T50</f>
        <v>0</v>
      </c>
      <c r="D138" s="80">
        <f>Felh!U50</f>
        <v>0</v>
      </c>
      <c r="E138" s="80">
        <f>Felh!V50</f>
        <v>0</v>
      </c>
      <c r="F138" s="80"/>
      <c r="G138" s="80"/>
      <c r="H138" s="80"/>
      <c r="I138" s="80"/>
      <c r="J138" s="80"/>
      <c r="K138" s="12">
        <f t="shared" si="2"/>
        <v>0</v>
      </c>
    </row>
    <row r="139" spans="1:11" ht="15.75">
      <c r="A139" s="40" t="s">
        <v>234</v>
      </c>
      <c r="B139" s="99"/>
      <c r="C139" s="81">
        <f>SUM(C140:C142)</f>
        <v>0</v>
      </c>
      <c r="D139" s="81">
        <f>SUM(D140:D142)</f>
        <v>30000</v>
      </c>
      <c r="E139" s="81">
        <f>SUM(E140:E142)</f>
        <v>241137</v>
      </c>
      <c r="F139" s="81"/>
      <c r="G139" s="81"/>
      <c r="H139" s="81"/>
      <c r="I139" s="81"/>
      <c r="J139" s="81"/>
      <c r="K139" s="12">
        <f t="shared" si="2"/>
        <v>211137</v>
      </c>
    </row>
    <row r="140" spans="1:11" ht="15.75">
      <c r="A140" s="84" t="s">
        <v>386</v>
      </c>
      <c r="B140" s="97">
        <v>1</v>
      </c>
      <c r="C140" s="80">
        <f>Felh!T70</f>
        <v>0</v>
      </c>
      <c r="D140" s="80">
        <f>Felh!U70</f>
        <v>0</v>
      </c>
      <c r="E140" s="80">
        <f>Felh!V70</f>
        <v>0</v>
      </c>
      <c r="F140" s="80"/>
      <c r="G140" s="80"/>
      <c r="H140" s="80"/>
      <c r="I140" s="80"/>
      <c r="J140" s="80"/>
      <c r="K140" s="12">
        <f t="shared" si="2"/>
        <v>0</v>
      </c>
    </row>
    <row r="141" spans="1:11" ht="15.75">
      <c r="A141" s="84" t="s">
        <v>230</v>
      </c>
      <c r="B141" s="97">
        <v>2</v>
      </c>
      <c r="C141" s="80">
        <f>Felh!T71</f>
        <v>0</v>
      </c>
      <c r="D141" s="80">
        <f>Felh!U71</f>
        <v>0</v>
      </c>
      <c r="E141" s="80">
        <f>Felh!V71</f>
        <v>211137</v>
      </c>
      <c r="F141" s="80"/>
      <c r="G141" s="80"/>
      <c r="H141" s="80"/>
      <c r="I141" s="80"/>
      <c r="J141" s="80"/>
      <c r="K141" s="12">
        <f t="shared" si="2"/>
        <v>211137</v>
      </c>
    </row>
    <row r="142" spans="1:11" ht="15.75">
      <c r="A142" s="84" t="s">
        <v>124</v>
      </c>
      <c r="B142" s="97">
        <v>3</v>
      </c>
      <c r="C142" s="80">
        <f>Felh!T72</f>
        <v>0</v>
      </c>
      <c r="D142" s="80">
        <f>Felh!U72</f>
        <v>30000</v>
      </c>
      <c r="E142" s="80">
        <f>Felh!V72</f>
        <v>30000</v>
      </c>
      <c r="F142" s="80"/>
      <c r="G142" s="80"/>
      <c r="H142" s="80"/>
      <c r="I142" s="80"/>
      <c r="J142" s="80"/>
      <c r="K142" s="12">
        <f t="shared" si="2"/>
        <v>0</v>
      </c>
    </row>
    <row r="143" spans="1:11" ht="16.5">
      <c r="A143" s="66" t="s">
        <v>235</v>
      </c>
      <c r="B143" s="100"/>
      <c r="C143" s="80"/>
      <c r="D143" s="80"/>
      <c r="E143" s="80"/>
      <c r="F143" s="80"/>
      <c r="G143" s="80"/>
      <c r="H143" s="80"/>
      <c r="I143" s="80"/>
      <c r="J143" s="80"/>
      <c r="K143" s="12">
        <f t="shared" si="2"/>
        <v>0</v>
      </c>
    </row>
    <row r="144" spans="1:11" ht="15.75" hidden="1">
      <c r="A144" s="64" t="s">
        <v>126</v>
      </c>
      <c r="B144" s="99"/>
      <c r="C144" s="15"/>
      <c r="D144" s="15"/>
      <c r="E144" s="15"/>
      <c r="F144" s="15"/>
      <c r="G144" s="15"/>
      <c r="H144" s="15"/>
      <c r="I144" s="15"/>
      <c r="J144" s="15"/>
      <c r="K144" s="12">
        <f t="shared" si="2"/>
        <v>0</v>
      </c>
    </row>
    <row r="145" spans="1:11" ht="15.75" hidden="1">
      <c r="A145" s="60" t="s">
        <v>220</v>
      </c>
      <c r="B145" s="99"/>
      <c r="C145" s="15"/>
      <c r="D145" s="15"/>
      <c r="E145" s="15"/>
      <c r="F145" s="15"/>
      <c r="G145" s="15"/>
      <c r="H145" s="15"/>
      <c r="I145" s="15"/>
      <c r="J145" s="15"/>
      <c r="K145" s="12">
        <f t="shared" si="2"/>
        <v>0</v>
      </c>
    </row>
    <row r="146" spans="1:11" ht="31.5" hidden="1">
      <c r="A146" s="84" t="s">
        <v>423</v>
      </c>
      <c r="B146" s="99"/>
      <c r="C146" s="15"/>
      <c r="D146" s="15"/>
      <c r="E146" s="15"/>
      <c r="F146" s="15"/>
      <c r="G146" s="15"/>
      <c r="H146" s="15"/>
      <c r="I146" s="15"/>
      <c r="J146" s="15"/>
      <c r="K146" s="12">
        <f t="shared" si="2"/>
        <v>0</v>
      </c>
    </row>
    <row r="147" spans="1:11" ht="31.5" hidden="1">
      <c r="A147" s="84" t="s">
        <v>222</v>
      </c>
      <c r="B147" s="99"/>
      <c r="C147" s="15"/>
      <c r="D147" s="15"/>
      <c r="E147" s="15"/>
      <c r="F147" s="15"/>
      <c r="G147" s="15"/>
      <c r="H147" s="15"/>
      <c r="I147" s="15"/>
      <c r="J147" s="15"/>
      <c r="K147" s="12">
        <f t="shared" si="2"/>
        <v>0</v>
      </c>
    </row>
    <row r="148" spans="1:11" ht="31.5" hidden="1">
      <c r="A148" s="84" t="s">
        <v>424</v>
      </c>
      <c r="B148" s="99"/>
      <c r="C148" s="15"/>
      <c r="D148" s="15"/>
      <c r="E148" s="15"/>
      <c r="F148" s="15"/>
      <c r="G148" s="15"/>
      <c r="H148" s="15"/>
      <c r="I148" s="15"/>
      <c r="J148" s="15"/>
      <c r="K148" s="12">
        <f t="shared" si="2"/>
        <v>0</v>
      </c>
    </row>
    <row r="149" spans="1:11" ht="31.5">
      <c r="A149" s="84" t="s">
        <v>223</v>
      </c>
      <c r="B149" s="99">
        <v>2</v>
      </c>
      <c r="C149" s="80">
        <v>443769</v>
      </c>
      <c r="D149" s="80">
        <v>443769</v>
      </c>
      <c r="E149" s="80">
        <v>443769</v>
      </c>
      <c r="F149" s="15"/>
      <c r="G149" s="15"/>
      <c r="H149" s="15"/>
      <c r="I149" s="15"/>
      <c r="J149" s="15"/>
      <c r="K149" s="12">
        <f t="shared" si="2"/>
        <v>0</v>
      </c>
    </row>
    <row r="150" spans="1:11" ht="15.75" hidden="1">
      <c r="A150" s="84" t="s">
        <v>224</v>
      </c>
      <c r="B150" s="99"/>
      <c r="C150" s="15"/>
      <c r="D150" s="15"/>
      <c r="E150" s="15"/>
      <c r="F150" s="15"/>
      <c r="G150" s="15"/>
      <c r="H150" s="15"/>
      <c r="I150" s="15"/>
      <c r="J150" s="15"/>
      <c r="K150" s="12">
        <f t="shared" si="2"/>
        <v>0</v>
      </c>
    </row>
    <row r="151" spans="1:11" ht="15.75" hidden="1">
      <c r="A151" s="84" t="s">
        <v>437</v>
      </c>
      <c r="B151" s="99"/>
      <c r="C151" s="15"/>
      <c r="D151" s="15"/>
      <c r="E151" s="15"/>
      <c r="F151" s="15"/>
      <c r="G151" s="15"/>
      <c r="H151" s="15"/>
      <c r="I151" s="15"/>
      <c r="J151" s="15"/>
      <c r="K151" s="12">
        <f t="shared" si="2"/>
        <v>0</v>
      </c>
    </row>
    <row r="152" spans="1:11" ht="15.75" hidden="1">
      <c r="A152" s="84" t="s">
        <v>228</v>
      </c>
      <c r="B152" s="99"/>
      <c r="C152" s="15"/>
      <c r="D152" s="15"/>
      <c r="E152" s="15"/>
      <c r="F152" s="15"/>
      <c r="G152" s="15"/>
      <c r="H152" s="15"/>
      <c r="I152" s="15"/>
      <c r="J152" s="15"/>
      <c r="K152" s="12">
        <f t="shared" si="2"/>
        <v>0</v>
      </c>
    </row>
    <row r="153" spans="1:11" ht="15.75" hidden="1">
      <c r="A153" s="60" t="s">
        <v>229</v>
      </c>
      <c r="B153" s="99"/>
      <c r="C153" s="15"/>
      <c r="D153" s="15"/>
      <c r="E153" s="15"/>
      <c r="F153" s="15"/>
      <c r="G153" s="15"/>
      <c r="H153" s="15"/>
      <c r="I153" s="15"/>
      <c r="J153" s="15"/>
      <c r="K153" s="12">
        <f t="shared" si="2"/>
        <v>0</v>
      </c>
    </row>
    <row r="154" spans="1:11" ht="15.75" hidden="1">
      <c r="A154" s="60" t="s">
        <v>221</v>
      </c>
      <c r="B154" s="99"/>
      <c r="C154" s="15"/>
      <c r="D154" s="15"/>
      <c r="E154" s="15"/>
      <c r="F154" s="15"/>
      <c r="G154" s="15"/>
      <c r="H154" s="15"/>
      <c r="I154" s="15"/>
      <c r="J154" s="15"/>
      <c r="K154" s="12">
        <f t="shared" si="2"/>
        <v>0</v>
      </c>
    </row>
    <row r="155" spans="1:11" ht="15.75">
      <c r="A155" s="40" t="s">
        <v>126</v>
      </c>
      <c r="B155" s="99"/>
      <c r="C155" s="81">
        <f>SUM(C156:C158)</f>
        <v>443769</v>
      </c>
      <c r="D155" s="81">
        <f>SUM(D156:D158)</f>
        <v>443769</v>
      </c>
      <c r="E155" s="81">
        <f>SUM(E156:E158)</f>
        <v>443769</v>
      </c>
      <c r="F155" s="81"/>
      <c r="G155" s="81"/>
      <c r="H155" s="81"/>
      <c r="I155" s="81"/>
      <c r="J155" s="81"/>
      <c r="K155" s="12">
        <f t="shared" si="2"/>
        <v>0</v>
      </c>
    </row>
    <row r="156" spans="1:11" ht="15.75">
      <c r="A156" s="84" t="s">
        <v>386</v>
      </c>
      <c r="B156" s="97">
        <v>1</v>
      </c>
      <c r="C156" s="80">
        <f>SUMIF($B$144:$B$155,"1",C$144:C$155)</f>
        <v>0</v>
      </c>
      <c r="D156" s="80">
        <f>SUMIF($B$144:$B$155,"1",D$144:D$155)</f>
        <v>0</v>
      </c>
      <c r="E156" s="80">
        <f>SUMIF($B$144:$B$155,"1",E$144:E$155)</f>
        <v>0</v>
      </c>
      <c r="F156" s="80"/>
      <c r="G156" s="80"/>
      <c r="H156" s="80"/>
      <c r="I156" s="80"/>
      <c r="J156" s="80"/>
      <c r="K156" s="12">
        <f t="shared" si="2"/>
        <v>0</v>
      </c>
    </row>
    <row r="157" spans="1:11" ht="15.75">
      <c r="A157" s="84" t="s">
        <v>230</v>
      </c>
      <c r="B157" s="97">
        <v>2</v>
      </c>
      <c r="C157" s="80">
        <f>SUMIF($B$144:$B$155,"2",C$144:C$155)</f>
        <v>443769</v>
      </c>
      <c r="D157" s="80">
        <f>SUMIF($B$144:$B$155,"2",D$144:D$155)</f>
        <v>443769</v>
      </c>
      <c r="E157" s="80">
        <f>SUMIF($B$144:$B$155,"2",E$144:E$155)</f>
        <v>443769</v>
      </c>
      <c r="F157" s="80"/>
      <c r="G157" s="80"/>
      <c r="H157" s="80"/>
      <c r="I157" s="80"/>
      <c r="J157" s="80"/>
      <c r="K157" s="12">
        <f t="shared" si="2"/>
        <v>0</v>
      </c>
    </row>
    <row r="158" spans="1:11" ht="15.75">
      <c r="A158" s="84" t="s">
        <v>124</v>
      </c>
      <c r="B158" s="97">
        <v>3</v>
      </c>
      <c r="C158" s="80">
        <f>SUMIF($B$144:$B$155,"3",C$144:C$155)</f>
        <v>0</v>
      </c>
      <c r="D158" s="80">
        <f>SUMIF($B$144:$B$155,"3",D$144:D$155)</f>
        <v>0</v>
      </c>
      <c r="E158" s="80">
        <f>SUMIF($B$144:$B$155,"3",E$144:E$155)</f>
        <v>0</v>
      </c>
      <c r="F158" s="80"/>
      <c r="G158" s="80"/>
      <c r="H158" s="80"/>
      <c r="I158" s="80"/>
      <c r="J158" s="80"/>
      <c r="K158" s="12">
        <f t="shared" si="2"/>
        <v>0</v>
      </c>
    </row>
    <row r="159" spans="1:11" ht="15.75" hidden="1">
      <c r="A159" s="64" t="s">
        <v>127</v>
      </c>
      <c r="B159" s="99"/>
      <c r="C159" s="15"/>
      <c r="D159" s="15"/>
      <c r="E159" s="15"/>
      <c r="F159" s="15"/>
      <c r="G159" s="15"/>
      <c r="H159" s="15"/>
      <c r="I159" s="15"/>
      <c r="J159" s="15"/>
      <c r="K159" s="12">
        <f t="shared" si="2"/>
        <v>0</v>
      </c>
    </row>
    <row r="160" spans="1:11" ht="15.75" hidden="1">
      <c r="A160" s="60" t="s">
        <v>220</v>
      </c>
      <c r="B160" s="99"/>
      <c r="C160" s="15"/>
      <c r="D160" s="15"/>
      <c r="E160" s="15"/>
      <c r="F160" s="15"/>
      <c r="G160" s="15"/>
      <c r="H160" s="15"/>
      <c r="I160" s="15"/>
      <c r="J160" s="15"/>
      <c r="K160" s="12">
        <f t="shared" si="2"/>
        <v>0</v>
      </c>
    </row>
    <row r="161" spans="1:11" ht="31.5" hidden="1">
      <c r="A161" s="84" t="s">
        <v>423</v>
      </c>
      <c r="B161" s="99">
        <v>2</v>
      </c>
      <c r="C161" s="15"/>
      <c r="D161" s="15"/>
      <c r="E161" s="15"/>
      <c r="F161" s="15"/>
      <c r="G161" s="15"/>
      <c r="H161" s="15"/>
      <c r="I161" s="15"/>
      <c r="J161" s="15"/>
      <c r="K161" s="12">
        <f t="shared" si="2"/>
        <v>0</v>
      </c>
    </row>
    <row r="162" spans="1:11" ht="31.5" hidden="1">
      <c r="A162" s="84" t="s">
        <v>222</v>
      </c>
      <c r="B162" s="99"/>
      <c r="C162" s="15"/>
      <c r="D162" s="15"/>
      <c r="E162" s="15"/>
      <c r="F162" s="15"/>
      <c r="G162" s="15"/>
      <c r="H162" s="15"/>
      <c r="I162" s="15"/>
      <c r="J162" s="15"/>
      <c r="K162" s="12">
        <f t="shared" si="2"/>
        <v>0</v>
      </c>
    </row>
    <row r="163" spans="1:11" ht="31.5" hidden="1">
      <c r="A163" s="84" t="s">
        <v>424</v>
      </c>
      <c r="B163" s="99">
        <v>2</v>
      </c>
      <c r="C163" s="15"/>
      <c r="D163" s="15"/>
      <c r="E163" s="15"/>
      <c r="F163" s="15"/>
      <c r="G163" s="15"/>
      <c r="H163" s="15"/>
      <c r="I163" s="15"/>
      <c r="J163" s="15"/>
      <c r="K163" s="12">
        <f t="shared" si="2"/>
        <v>0</v>
      </c>
    </row>
    <row r="164" spans="1:11" ht="15.75" hidden="1">
      <c r="A164" s="84" t="s">
        <v>223</v>
      </c>
      <c r="B164" s="99"/>
      <c r="C164" s="15"/>
      <c r="D164" s="15"/>
      <c r="E164" s="15"/>
      <c r="F164" s="15"/>
      <c r="G164" s="15"/>
      <c r="H164" s="15"/>
      <c r="I164" s="15"/>
      <c r="J164" s="15"/>
      <c r="K164" s="12">
        <f t="shared" si="2"/>
        <v>0</v>
      </c>
    </row>
    <row r="165" spans="1:11" ht="15.75" hidden="1">
      <c r="A165" s="84" t="s">
        <v>224</v>
      </c>
      <c r="B165" s="99"/>
      <c r="C165" s="15"/>
      <c r="D165" s="15"/>
      <c r="E165" s="15"/>
      <c r="F165" s="15"/>
      <c r="G165" s="15"/>
      <c r="H165" s="15"/>
      <c r="I165" s="15"/>
      <c r="J165" s="15"/>
      <c r="K165" s="12">
        <f t="shared" si="2"/>
        <v>0</v>
      </c>
    </row>
    <row r="166" spans="1:11" ht="15.75" hidden="1">
      <c r="A166" s="84" t="s">
        <v>437</v>
      </c>
      <c r="B166" s="99"/>
      <c r="C166" s="15"/>
      <c r="D166" s="15"/>
      <c r="E166" s="15"/>
      <c r="F166" s="15"/>
      <c r="G166" s="15"/>
      <c r="H166" s="15"/>
      <c r="I166" s="15"/>
      <c r="J166" s="15"/>
      <c r="K166" s="12">
        <f t="shared" si="2"/>
        <v>0</v>
      </c>
    </row>
    <row r="167" spans="1:11" ht="15.75" hidden="1">
      <c r="A167" s="84" t="s">
        <v>228</v>
      </c>
      <c r="B167" s="99"/>
      <c r="C167" s="15"/>
      <c r="D167" s="15"/>
      <c r="E167" s="15"/>
      <c r="F167" s="15"/>
      <c r="G167" s="15"/>
      <c r="H167" s="15"/>
      <c r="I167" s="15"/>
      <c r="J167" s="15"/>
      <c r="K167" s="12">
        <f t="shared" si="2"/>
        <v>0</v>
      </c>
    </row>
    <row r="168" spans="1:11" ht="15.75" hidden="1">
      <c r="A168" s="60" t="s">
        <v>229</v>
      </c>
      <c r="B168" s="99"/>
      <c r="C168" s="15"/>
      <c r="D168" s="15"/>
      <c r="E168" s="15"/>
      <c r="F168" s="15"/>
      <c r="G168" s="15"/>
      <c r="H168" s="15"/>
      <c r="I168" s="15"/>
      <c r="J168" s="15"/>
      <c r="K168" s="12">
        <f t="shared" si="2"/>
        <v>0</v>
      </c>
    </row>
    <row r="169" spans="1:11" ht="15.75" hidden="1">
      <c r="A169" s="60" t="s">
        <v>221</v>
      </c>
      <c r="B169" s="99"/>
      <c r="C169" s="15"/>
      <c r="D169" s="15"/>
      <c r="E169" s="15"/>
      <c r="F169" s="15"/>
      <c r="G169" s="15"/>
      <c r="H169" s="15"/>
      <c r="I169" s="15"/>
      <c r="J169" s="15"/>
      <c r="K169" s="12">
        <f t="shared" si="2"/>
        <v>0</v>
      </c>
    </row>
    <row r="170" spans="1:11" ht="15.75" hidden="1">
      <c r="A170" s="40" t="s">
        <v>236</v>
      </c>
      <c r="B170" s="99"/>
      <c r="C170" s="81">
        <f>SUM(C171:C173)</f>
        <v>0</v>
      </c>
      <c r="D170" s="81">
        <f>SUM(D171:D173)</f>
        <v>0</v>
      </c>
      <c r="E170" s="81">
        <f>SUM(E171:E173)</f>
        <v>0</v>
      </c>
      <c r="F170" s="81"/>
      <c r="G170" s="81"/>
      <c r="H170" s="81"/>
      <c r="I170" s="81"/>
      <c r="J170" s="81"/>
      <c r="K170" s="12">
        <f t="shared" si="2"/>
        <v>0</v>
      </c>
    </row>
    <row r="171" spans="1:11" ht="15.75" hidden="1">
      <c r="A171" s="84" t="s">
        <v>386</v>
      </c>
      <c r="B171" s="97">
        <v>1</v>
      </c>
      <c r="C171" s="80">
        <f>SUMIF($B$159:$B$170,"1",C$159:C$170)</f>
        <v>0</v>
      </c>
      <c r="D171" s="80">
        <f>SUMIF($B$159:$B$170,"1",D$159:D$170)</f>
        <v>0</v>
      </c>
      <c r="E171" s="80">
        <f>SUMIF($B$159:$B$170,"1",E$159:E$170)</f>
        <v>0</v>
      </c>
      <c r="F171" s="80"/>
      <c r="G171" s="80"/>
      <c r="H171" s="80"/>
      <c r="I171" s="80"/>
      <c r="J171" s="80"/>
      <c r="K171" s="12">
        <f t="shared" si="2"/>
        <v>0</v>
      </c>
    </row>
    <row r="172" spans="1:11" ht="15.75" hidden="1">
      <c r="A172" s="84" t="s">
        <v>230</v>
      </c>
      <c r="B172" s="97">
        <v>2</v>
      </c>
      <c r="C172" s="80">
        <f>SUMIF($B$159:$B$170,"2",C$159:C$170)</f>
        <v>0</v>
      </c>
      <c r="D172" s="80">
        <f>SUMIF($B$159:$B$170,"2",D$159:D$170)</f>
        <v>0</v>
      </c>
      <c r="E172" s="80">
        <f>SUMIF($B$159:$B$170,"2",E$159:E$170)</f>
        <v>0</v>
      </c>
      <c r="F172" s="80"/>
      <c r="G172" s="80"/>
      <c r="H172" s="80"/>
      <c r="I172" s="80"/>
      <c r="J172" s="80"/>
      <c r="K172" s="12">
        <f t="shared" si="2"/>
        <v>0</v>
      </c>
    </row>
    <row r="173" spans="1:11" ht="15.75" hidden="1">
      <c r="A173" s="84" t="s">
        <v>124</v>
      </c>
      <c r="B173" s="97">
        <v>3</v>
      </c>
      <c r="C173" s="80">
        <f>SUMIF($B$159:$B$170,"3",C$159:C$170)</f>
        <v>0</v>
      </c>
      <c r="D173" s="80">
        <f>SUMIF($B$159:$B$170,"3",D$159:D$170)</f>
        <v>0</v>
      </c>
      <c r="E173" s="80">
        <f>SUMIF($B$159:$B$170,"3",E$159:E$170)</f>
        <v>0</v>
      </c>
      <c r="F173" s="80"/>
      <c r="G173" s="80"/>
      <c r="H173" s="80"/>
      <c r="I173" s="80"/>
      <c r="J173" s="80"/>
      <c r="K173" s="12">
        <f t="shared" si="2"/>
        <v>0</v>
      </c>
    </row>
    <row r="174" spans="1:11" ht="16.5">
      <c r="A174" s="65" t="s">
        <v>128</v>
      </c>
      <c r="B174" s="100"/>
      <c r="C174" s="18">
        <f>C8+C12+C16+C61+C126+C131+C135+C139+C155+C170</f>
        <v>27537295</v>
      </c>
      <c r="D174" s="18">
        <f>D8+D12+D16+D61+D126+D131+D135+D139+D155+D170</f>
        <v>27540895</v>
      </c>
      <c r="E174" s="18">
        <f>E8+E12+E16+E61+E126+E131+E135+E139+E155+E170</f>
        <v>41942238</v>
      </c>
      <c r="F174" s="18"/>
      <c r="G174" s="18"/>
      <c r="H174" s="18"/>
      <c r="I174" s="18"/>
      <c r="J174" s="18"/>
      <c r="K174" s="12">
        <f t="shared" si="2"/>
        <v>14401343</v>
      </c>
    </row>
    <row r="175" ht="15.75" hidden="1"/>
    <row r="176" ht="15.75" hidden="1"/>
    <row r="177" ht="15.75" hidden="1"/>
    <row r="178" ht="15.75" hidden="1"/>
    <row r="179" ht="15.75" hidden="1"/>
    <row r="180" ht="15.75">
      <c r="C180" s="218"/>
    </row>
    <row r="181" spans="3:10" ht="15.75">
      <c r="C181" s="218"/>
      <c r="J181" s="151"/>
    </row>
    <row r="381" ht="15.75"/>
    <row r="382" ht="15.75"/>
    <row r="383" ht="15.75"/>
    <row r="384" ht="15.75"/>
    <row r="385" ht="15.75"/>
    <row r="386" ht="15.75"/>
    <row r="387" ht="15.75"/>
    <row r="393" ht="15.75"/>
    <row r="394" ht="15.75"/>
    <row r="395" ht="15.75"/>
  </sheetData>
  <sheetProtection/>
  <mergeCells count="2">
    <mergeCell ref="A1:I1"/>
    <mergeCell ref="A2:I2"/>
  </mergeCells>
  <printOptions/>
  <pageMargins left="0.5118110236220472" right="0.5118110236220472" top="0.51" bottom="0.57" header="0.31496062992125984" footer="0.31496062992125984"/>
  <pageSetup fitToHeight="3" fitToWidth="1" horizontalDpi="300" verticalDpi="300" orientation="portrait" paperSize="9" r:id="rId3"/>
  <headerFooter>
    <oddFooter>&amp;C&amp;P. oldal, összesen: &amp;N</oddFooter>
  </headerFooter>
  <rowBreaks count="1" manualBreakCount="1">
    <brk id="129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M50"/>
  <sheetViews>
    <sheetView zoomScalePageLayoutView="0" workbookViewId="0" topLeftCell="A1">
      <pane xSplit="2" ySplit="6" topLeftCell="D7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4" sqref="A4:IV4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2.140625" style="169" hidden="1" customWidth="1"/>
    <col min="5" max="5" width="12.140625" style="169" customWidth="1"/>
    <col min="6" max="10" width="12.140625" style="169" hidden="1" customWidth="1"/>
    <col min="11" max="12" width="12.140625" style="2" hidden="1" customWidth="1"/>
    <col min="13" max="13" width="12.140625" style="2" customWidth="1"/>
    <col min="14" max="20" width="12.140625" style="2" hidden="1" customWidth="1"/>
    <col min="21" max="21" width="12.140625" style="2" customWidth="1"/>
    <col min="22" max="28" width="12.140625" style="2" hidden="1" customWidth="1"/>
    <col min="29" max="29" width="12.140625" style="2" customWidth="1"/>
    <col min="30" max="34" width="12.140625" style="2" hidden="1" customWidth="1"/>
    <col min="35" max="39" width="9.140625" style="2" hidden="1" customWidth="1"/>
    <col min="40" max="16384" width="9.140625" style="2" customWidth="1"/>
  </cols>
  <sheetData>
    <row r="1" spans="1:33" ht="15.75">
      <c r="A1" s="282" t="s">
        <v>582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</row>
    <row r="2" spans="1:33" ht="15.75">
      <c r="A2" s="282" t="s">
        <v>446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</row>
    <row r="3" spans="1:33" ht="15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</row>
    <row r="4" spans="3:34" ht="15.75" hidden="1">
      <c r="C4" s="219" t="s">
        <v>592</v>
      </c>
      <c r="D4" s="219" t="s">
        <v>618</v>
      </c>
      <c r="E4" s="219" t="s">
        <v>654</v>
      </c>
      <c r="F4" s="219"/>
      <c r="G4" s="219"/>
      <c r="H4" s="219"/>
      <c r="I4" s="219"/>
      <c r="J4" s="219"/>
      <c r="K4" s="219" t="s">
        <v>592</v>
      </c>
      <c r="L4" s="219" t="s">
        <v>618</v>
      </c>
      <c r="M4" s="219" t="s">
        <v>654</v>
      </c>
      <c r="N4" s="219"/>
      <c r="O4" s="219"/>
      <c r="P4" s="219"/>
      <c r="Q4" s="219"/>
      <c r="R4" s="219"/>
      <c r="S4" s="219" t="s">
        <v>592</v>
      </c>
      <c r="T4" s="219" t="s">
        <v>618</v>
      </c>
      <c r="U4" s="219" t="s">
        <v>654</v>
      </c>
      <c r="V4" s="219"/>
      <c r="W4" s="219"/>
      <c r="X4" s="219"/>
      <c r="Y4" s="219"/>
      <c r="Z4" s="219"/>
      <c r="AA4" s="219" t="s">
        <v>592</v>
      </c>
      <c r="AB4" s="219" t="s">
        <v>618</v>
      </c>
      <c r="AC4" s="219" t="s">
        <v>654</v>
      </c>
      <c r="AD4" s="219"/>
      <c r="AE4" s="219"/>
      <c r="AF4" s="219"/>
      <c r="AG4" s="219"/>
      <c r="AH4" s="219"/>
    </row>
    <row r="5" spans="1:34" s="3" customFormat="1" ht="15.75" customHeight="1">
      <c r="A5" s="295" t="s">
        <v>264</v>
      </c>
      <c r="B5" s="311" t="s">
        <v>140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  <c r="I5" s="4" t="s">
        <v>119</v>
      </c>
      <c r="J5" s="4" t="s">
        <v>119</v>
      </c>
      <c r="K5" s="4" t="s">
        <v>120</v>
      </c>
      <c r="L5" s="4" t="s">
        <v>120</v>
      </c>
      <c r="M5" s="4" t="s">
        <v>120</v>
      </c>
      <c r="N5" s="4" t="s">
        <v>120</v>
      </c>
      <c r="O5" s="4" t="s">
        <v>120</v>
      </c>
      <c r="P5" s="4" t="s">
        <v>120</v>
      </c>
      <c r="Q5" s="4" t="s">
        <v>120</v>
      </c>
      <c r="R5" s="4" t="s">
        <v>120</v>
      </c>
      <c r="S5" s="4" t="s">
        <v>28</v>
      </c>
      <c r="T5" s="4" t="s">
        <v>28</v>
      </c>
      <c r="U5" s="4" t="s">
        <v>28</v>
      </c>
      <c r="V5" s="4" t="s">
        <v>28</v>
      </c>
      <c r="W5" s="4" t="s">
        <v>28</v>
      </c>
      <c r="X5" s="4" t="s">
        <v>28</v>
      </c>
      <c r="Y5" s="4" t="s">
        <v>28</v>
      </c>
      <c r="Z5" s="4" t="s">
        <v>28</v>
      </c>
      <c r="AA5" s="4" t="s">
        <v>5</v>
      </c>
      <c r="AB5" s="4" t="s">
        <v>5</v>
      </c>
      <c r="AC5" s="4" t="s">
        <v>5</v>
      </c>
      <c r="AD5" s="4" t="s">
        <v>5</v>
      </c>
      <c r="AE5" s="4" t="s">
        <v>5</v>
      </c>
      <c r="AF5" s="4" t="s">
        <v>5</v>
      </c>
      <c r="AG5" s="4" t="s">
        <v>5</v>
      </c>
      <c r="AH5" s="4" t="s">
        <v>5</v>
      </c>
    </row>
    <row r="6" spans="1:34" s="3" customFormat="1" ht="15.75">
      <c r="A6" s="296"/>
      <c r="B6" s="312"/>
      <c r="C6" s="38" t="s">
        <v>593</v>
      </c>
      <c r="D6" s="38" t="s">
        <v>593</v>
      </c>
      <c r="E6" s="38" t="s">
        <v>593</v>
      </c>
      <c r="F6" s="38" t="s">
        <v>593</v>
      </c>
      <c r="G6" s="38" t="s">
        <v>593</v>
      </c>
      <c r="H6" s="38" t="s">
        <v>593</v>
      </c>
      <c r="I6" s="38" t="s">
        <v>593</v>
      </c>
      <c r="J6" s="38" t="s">
        <v>593</v>
      </c>
      <c r="K6" s="38" t="s">
        <v>593</v>
      </c>
      <c r="L6" s="38" t="s">
        <v>593</v>
      </c>
      <c r="M6" s="38" t="s">
        <v>593</v>
      </c>
      <c r="N6" s="38" t="s">
        <v>593</v>
      </c>
      <c r="O6" s="38" t="s">
        <v>593</v>
      </c>
      <c r="P6" s="38" t="s">
        <v>593</v>
      </c>
      <c r="Q6" s="38" t="s">
        <v>593</v>
      </c>
      <c r="R6" s="38" t="s">
        <v>593</v>
      </c>
      <c r="S6" s="38" t="s">
        <v>593</v>
      </c>
      <c r="T6" s="38" t="s">
        <v>593</v>
      </c>
      <c r="U6" s="38" t="s">
        <v>593</v>
      </c>
      <c r="V6" s="38" t="s">
        <v>593</v>
      </c>
      <c r="W6" s="38" t="s">
        <v>593</v>
      </c>
      <c r="X6" s="38" t="s">
        <v>593</v>
      </c>
      <c r="Y6" s="38" t="s">
        <v>593</v>
      </c>
      <c r="Z6" s="38" t="s">
        <v>593</v>
      </c>
      <c r="AA6" s="38" t="s">
        <v>593</v>
      </c>
      <c r="AB6" s="38" t="s">
        <v>593</v>
      </c>
      <c r="AC6" s="38" t="s">
        <v>593</v>
      </c>
      <c r="AD6" s="38" t="s">
        <v>593</v>
      </c>
      <c r="AE6" s="38" t="s">
        <v>593</v>
      </c>
      <c r="AF6" s="38" t="s">
        <v>593</v>
      </c>
      <c r="AG6" s="38" t="s">
        <v>593</v>
      </c>
      <c r="AH6" s="38" t="s">
        <v>593</v>
      </c>
    </row>
    <row r="7" spans="1:39" s="3" customFormat="1" ht="31.5">
      <c r="A7" s="7" t="s">
        <v>237</v>
      </c>
      <c r="B7" s="96">
        <v>2</v>
      </c>
      <c r="C7" s="5">
        <v>4000000</v>
      </c>
      <c r="D7" s="5">
        <v>4000000</v>
      </c>
      <c r="E7" s="5">
        <v>4000000</v>
      </c>
      <c r="F7" s="5"/>
      <c r="G7" s="5"/>
      <c r="H7" s="5"/>
      <c r="I7" s="5"/>
      <c r="J7" s="5"/>
      <c r="K7" s="5">
        <v>850000</v>
      </c>
      <c r="L7" s="5">
        <v>850000</v>
      </c>
      <c r="M7" s="5">
        <v>850000</v>
      </c>
      <c r="N7" s="5"/>
      <c r="O7" s="5"/>
      <c r="P7" s="5"/>
      <c r="Q7" s="5"/>
      <c r="R7" s="5"/>
      <c r="S7" s="5">
        <v>500000</v>
      </c>
      <c r="T7" s="5">
        <v>500000</v>
      </c>
      <c r="U7" s="5">
        <v>500000</v>
      </c>
      <c r="V7" s="5"/>
      <c r="W7" s="5"/>
      <c r="X7" s="5"/>
      <c r="Y7" s="5"/>
      <c r="Z7" s="5"/>
      <c r="AA7" s="5">
        <f>C7+K7+S7</f>
        <v>5350000</v>
      </c>
      <c r="AB7" s="5">
        <f aca="true" t="shared" si="0" ref="AB7:AH22">D7+L7+T7</f>
        <v>5350000</v>
      </c>
      <c r="AC7" s="5">
        <f t="shared" si="0"/>
        <v>5350000</v>
      </c>
      <c r="AD7" s="5">
        <f t="shared" si="0"/>
        <v>0</v>
      </c>
      <c r="AE7" s="5">
        <f t="shared" si="0"/>
        <v>0</v>
      </c>
      <c r="AF7" s="5">
        <f t="shared" si="0"/>
        <v>0</v>
      </c>
      <c r="AG7" s="5">
        <f t="shared" si="0"/>
        <v>0</v>
      </c>
      <c r="AH7" s="5">
        <f t="shared" si="0"/>
        <v>0</v>
      </c>
      <c r="AI7" s="224">
        <f>E7-D7</f>
        <v>0</v>
      </c>
      <c r="AJ7" s="224">
        <f>M7-L7</f>
        <v>0</v>
      </c>
      <c r="AK7" s="224">
        <f>U7-T7</f>
        <v>0</v>
      </c>
      <c r="AL7" s="224">
        <f>AC7-AB7</f>
        <v>0</v>
      </c>
      <c r="AM7" s="224">
        <f aca="true" t="shared" si="1" ref="AM7:AM50">AL7-AK7-AJ7-AI7</f>
        <v>0</v>
      </c>
    </row>
    <row r="8" spans="1:39" s="3" customFormat="1" ht="31.5">
      <c r="A8" s="7" t="s">
        <v>497</v>
      </c>
      <c r="B8" s="96">
        <v>3</v>
      </c>
      <c r="C8" s="5">
        <v>660000</v>
      </c>
      <c r="D8" s="5">
        <v>660000</v>
      </c>
      <c r="E8" s="5">
        <v>660000</v>
      </c>
      <c r="F8" s="5"/>
      <c r="G8" s="5"/>
      <c r="H8" s="5"/>
      <c r="I8" s="5"/>
      <c r="J8" s="5"/>
      <c r="K8" s="5">
        <v>130000</v>
      </c>
      <c r="L8" s="5">
        <v>130000</v>
      </c>
      <c r="M8" s="5">
        <v>130000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 aca="true" t="shared" si="2" ref="AA8:AA50">C8+K8+S8</f>
        <v>790000</v>
      </c>
      <c r="AB8" s="5">
        <f t="shared" si="0"/>
        <v>790000</v>
      </c>
      <c r="AC8" s="5">
        <f t="shared" si="0"/>
        <v>790000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224">
        <f aca="true" t="shared" si="3" ref="AI8:AI50">E8-D8</f>
        <v>0</v>
      </c>
      <c r="AJ8" s="224">
        <f aca="true" t="shared" si="4" ref="AJ8:AJ50">M8-L8</f>
        <v>0</v>
      </c>
      <c r="AK8" s="224">
        <f aca="true" t="shared" si="5" ref="AK8:AK50">U8-T8</f>
        <v>0</v>
      </c>
      <c r="AL8" s="224">
        <f aca="true" t="shared" si="6" ref="AL8:AL50">AC8-AB8</f>
        <v>0</v>
      </c>
      <c r="AM8" s="224">
        <f t="shared" si="1"/>
        <v>0</v>
      </c>
    </row>
    <row r="9" spans="1:39" s="3" customFormat="1" ht="15.75">
      <c r="A9" s="7" t="s">
        <v>498</v>
      </c>
      <c r="B9" s="96">
        <v>3</v>
      </c>
      <c r="C9" s="5">
        <v>50000</v>
      </c>
      <c r="D9" s="5">
        <v>50000</v>
      </c>
      <c r="E9" s="5">
        <v>50000</v>
      </c>
      <c r="F9" s="5"/>
      <c r="G9" s="5"/>
      <c r="H9" s="5"/>
      <c r="I9" s="5"/>
      <c r="J9" s="5"/>
      <c r="K9" s="5">
        <v>25000</v>
      </c>
      <c r="L9" s="5">
        <v>25000</v>
      </c>
      <c r="M9" s="5">
        <v>25000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t="shared" si="2"/>
        <v>75000</v>
      </c>
      <c r="AB9" s="5">
        <f t="shared" si="0"/>
        <v>75000</v>
      </c>
      <c r="AC9" s="5">
        <f t="shared" si="0"/>
        <v>75000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224">
        <f t="shared" si="3"/>
        <v>0</v>
      </c>
      <c r="AJ9" s="224">
        <f t="shared" si="4"/>
        <v>0</v>
      </c>
      <c r="AK9" s="224">
        <f t="shared" si="5"/>
        <v>0</v>
      </c>
      <c r="AL9" s="224">
        <f t="shared" si="6"/>
        <v>0</v>
      </c>
      <c r="AM9" s="224">
        <f t="shared" si="1"/>
        <v>0</v>
      </c>
    </row>
    <row r="10" spans="1:39" s="3" customFormat="1" ht="15.75">
      <c r="A10" s="7" t="s">
        <v>238</v>
      </c>
      <c r="B10" s="96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100000</v>
      </c>
      <c r="T10" s="5">
        <v>100000</v>
      </c>
      <c r="U10" s="5">
        <v>100000</v>
      </c>
      <c r="V10" s="5"/>
      <c r="W10" s="5"/>
      <c r="X10" s="5"/>
      <c r="Y10" s="5"/>
      <c r="Z10" s="5"/>
      <c r="AA10" s="5">
        <f t="shared" si="2"/>
        <v>100000</v>
      </c>
      <c r="AB10" s="5">
        <f t="shared" si="0"/>
        <v>100000</v>
      </c>
      <c r="AC10" s="5">
        <f t="shared" si="0"/>
        <v>100000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224">
        <f t="shared" si="3"/>
        <v>0</v>
      </c>
      <c r="AJ10" s="224">
        <f t="shared" si="4"/>
        <v>0</v>
      </c>
      <c r="AK10" s="224">
        <f t="shared" si="5"/>
        <v>0</v>
      </c>
      <c r="AL10" s="224">
        <f t="shared" si="6"/>
        <v>0</v>
      </c>
      <c r="AM10" s="224">
        <f t="shared" si="1"/>
        <v>0</v>
      </c>
    </row>
    <row r="11" spans="1:39" s="3" customFormat="1" ht="31.5">
      <c r="A11" s="7" t="s">
        <v>239</v>
      </c>
      <c r="B11" s="96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100000</v>
      </c>
      <c r="T11" s="5">
        <v>100000</v>
      </c>
      <c r="U11" s="5">
        <v>100000</v>
      </c>
      <c r="V11" s="5"/>
      <c r="W11" s="5"/>
      <c r="X11" s="5"/>
      <c r="Y11" s="5"/>
      <c r="Z11" s="5"/>
      <c r="AA11" s="5">
        <f t="shared" si="2"/>
        <v>100000</v>
      </c>
      <c r="AB11" s="5">
        <f t="shared" si="0"/>
        <v>100000</v>
      </c>
      <c r="AC11" s="5">
        <f t="shared" si="0"/>
        <v>100000</v>
      </c>
      <c r="AD11" s="5">
        <f t="shared" si="0"/>
        <v>0</v>
      </c>
      <c r="AE11" s="5">
        <f t="shared" si="0"/>
        <v>0</v>
      </c>
      <c r="AF11" s="5">
        <f t="shared" si="0"/>
        <v>0</v>
      </c>
      <c r="AG11" s="5">
        <f t="shared" si="0"/>
        <v>0</v>
      </c>
      <c r="AH11" s="5">
        <f t="shared" si="0"/>
        <v>0</v>
      </c>
      <c r="AI11" s="224">
        <f t="shared" si="3"/>
        <v>0</v>
      </c>
      <c r="AJ11" s="224">
        <f t="shared" si="4"/>
        <v>0</v>
      </c>
      <c r="AK11" s="224">
        <f t="shared" si="5"/>
        <v>0</v>
      </c>
      <c r="AL11" s="224">
        <f t="shared" si="6"/>
        <v>0</v>
      </c>
      <c r="AM11" s="224">
        <f t="shared" si="1"/>
        <v>0</v>
      </c>
    </row>
    <row r="12" spans="1:39" s="3" customFormat="1" ht="15.75">
      <c r="A12" s="7" t="s">
        <v>240</v>
      </c>
      <c r="B12" s="96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20000</v>
      </c>
      <c r="V12" s="5"/>
      <c r="W12" s="5"/>
      <c r="X12" s="5"/>
      <c r="Y12" s="5"/>
      <c r="Z12" s="5"/>
      <c r="AA12" s="5">
        <f t="shared" si="2"/>
        <v>0</v>
      </c>
      <c r="AB12" s="5">
        <f t="shared" si="0"/>
        <v>0</v>
      </c>
      <c r="AC12" s="5">
        <f t="shared" si="0"/>
        <v>20000</v>
      </c>
      <c r="AD12" s="5">
        <f t="shared" si="0"/>
        <v>0</v>
      </c>
      <c r="AE12" s="5">
        <f t="shared" si="0"/>
        <v>0</v>
      </c>
      <c r="AF12" s="5">
        <f t="shared" si="0"/>
        <v>0</v>
      </c>
      <c r="AG12" s="5">
        <f t="shared" si="0"/>
        <v>0</v>
      </c>
      <c r="AH12" s="5">
        <f t="shared" si="0"/>
        <v>0</v>
      </c>
      <c r="AI12" s="224">
        <f t="shared" si="3"/>
        <v>0</v>
      </c>
      <c r="AJ12" s="224">
        <f t="shared" si="4"/>
        <v>0</v>
      </c>
      <c r="AK12" s="224">
        <f t="shared" si="5"/>
        <v>20000</v>
      </c>
      <c r="AL12" s="224">
        <f t="shared" si="6"/>
        <v>20000</v>
      </c>
      <c r="AM12" s="224">
        <f t="shared" si="1"/>
        <v>0</v>
      </c>
    </row>
    <row r="13" spans="1:39" s="3" customFormat="1" ht="15.75" hidden="1">
      <c r="A13" s="7" t="s">
        <v>241</v>
      </c>
      <c r="B13" s="96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2"/>
        <v>0</v>
      </c>
      <c r="AB13" s="5">
        <f t="shared" si="0"/>
        <v>0</v>
      </c>
      <c r="AC13" s="5">
        <f t="shared" si="0"/>
        <v>0</v>
      </c>
      <c r="AD13" s="5">
        <f t="shared" si="0"/>
        <v>0</v>
      </c>
      <c r="AE13" s="5">
        <f t="shared" si="0"/>
        <v>0</v>
      </c>
      <c r="AF13" s="5">
        <f t="shared" si="0"/>
        <v>0</v>
      </c>
      <c r="AG13" s="5">
        <f t="shared" si="0"/>
        <v>0</v>
      </c>
      <c r="AH13" s="5">
        <f t="shared" si="0"/>
        <v>0</v>
      </c>
      <c r="AI13" s="224">
        <f t="shared" si="3"/>
        <v>0</v>
      </c>
      <c r="AJ13" s="224">
        <f t="shared" si="4"/>
        <v>0</v>
      </c>
      <c r="AK13" s="224">
        <f t="shared" si="5"/>
        <v>0</v>
      </c>
      <c r="AL13" s="224">
        <f t="shared" si="6"/>
        <v>0</v>
      </c>
      <c r="AM13" s="224">
        <f t="shared" si="1"/>
        <v>0</v>
      </c>
    </row>
    <row r="14" spans="1:39" s="3" customFormat="1" ht="15.75" hidden="1">
      <c r="A14" s="7" t="s">
        <v>242</v>
      </c>
      <c r="B14" s="96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2"/>
        <v>0</v>
      </c>
      <c r="AB14" s="5">
        <f t="shared" si="0"/>
        <v>0</v>
      </c>
      <c r="AC14" s="5">
        <f t="shared" si="0"/>
        <v>0</v>
      </c>
      <c r="AD14" s="5">
        <f t="shared" si="0"/>
        <v>0</v>
      </c>
      <c r="AE14" s="5">
        <f t="shared" si="0"/>
        <v>0</v>
      </c>
      <c r="AF14" s="5">
        <f t="shared" si="0"/>
        <v>0</v>
      </c>
      <c r="AG14" s="5">
        <f t="shared" si="0"/>
        <v>0</v>
      </c>
      <c r="AH14" s="5">
        <f t="shared" si="0"/>
        <v>0</v>
      </c>
      <c r="AI14" s="224">
        <f t="shared" si="3"/>
        <v>0</v>
      </c>
      <c r="AJ14" s="224">
        <f t="shared" si="4"/>
        <v>0</v>
      </c>
      <c r="AK14" s="224">
        <f t="shared" si="5"/>
        <v>0</v>
      </c>
      <c r="AL14" s="224">
        <f t="shared" si="6"/>
        <v>0</v>
      </c>
      <c r="AM14" s="224">
        <f t="shared" si="1"/>
        <v>0</v>
      </c>
    </row>
    <row r="15" spans="1:39" s="3" customFormat="1" ht="15.75" hidden="1">
      <c r="A15" s="7" t="s">
        <v>480</v>
      </c>
      <c r="B15" s="96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 t="shared" si="2"/>
        <v>0</v>
      </c>
      <c r="AB15" s="5">
        <f t="shared" si="0"/>
        <v>0</v>
      </c>
      <c r="AC15" s="5">
        <f t="shared" si="0"/>
        <v>0</v>
      </c>
      <c r="AD15" s="5">
        <f t="shared" si="0"/>
        <v>0</v>
      </c>
      <c r="AE15" s="5">
        <f t="shared" si="0"/>
        <v>0</v>
      </c>
      <c r="AF15" s="5">
        <f t="shared" si="0"/>
        <v>0</v>
      </c>
      <c r="AG15" s="5">
        <f t="shared" si="0"/>
        <v>0</v>
      </c>
      <c r="AH15" s="5">
        <f t="shared" si="0"/>
        <v>0</v>
      </c>
      <c r="AI15" s="224">
        <f t="shared" si="3"/>
        <v>0</v>
      </c>
      <c r="AJ15" s="224">
        <f t="shared" si="4"/>
        <v>0</v>
      </c>
      <c r="AK15" s="224">
        <f t="shared" si="5"/>
        <v>0</v>
      </c>
      <c r="AL15" s="224">
        <f t="shared" si="6"/>
        <v>0</v>
      </c>
      <c r="AM15" s="224">
        <f t="shared" si="1"/>
        <v>0</v>
      </c>
    </row>
    <row r="16" spans="1:39" s="3" customFormat="1" ht="15.75" hidden="1">
      <c r="A16" s="7" t="s">
        <v>481</v>
      </c>
      <c r="B16" s="96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2"/>
        <v>0</v>
      </c>
      <c r="AB16" s="5">
        <f t="shared" si="0"/>
        <v>0</v>
      </c>
      <c r="AC16" s="5">
        <f t="shared" si="0"/>
        <v>0</v>
      </c>
      <c r="AD16" s="5">
        <f t="shared" si="0"/>
        <v>0</v>
      </c>
      <c r="AE16" s="5">
        <f t="shared" si="0"/>
        <v>0</v>
      </c>
      <c r="AF16" s="5">
        <f t="shared" si="0"/>
        <v>0</v>
      </c>
      <c r="AG16" s="5">
        <f t="shared" si="0"/>
        <v>0</v>
      </c>
      <c r="AH16" s="5">
        <f t="shared" si="0"/>
        <v>0</v>
      </c>
      <c r="AI16" s="224">
        <f t="shared" si="3"/>
        <v>0</v>
      </c>
      <c r="AJ16" s="224">
        <f t="shared" si="4"/>
        <v>0</v>
      </c>
      <c r="AK16" s="224">
        <f t="shared" si="5"/>
        <v>0</v>
      </c>
      <c r="AL16" s="224">
        <f t="shared" si="6"/>
        <v>0</v>
      </c>
      <c r="AM16" s="224">
        <f t="shared" si="1"/>
        <v>0</v>
      </c>
    </row>
    <row r="17" spans="1:39" s="3" customFormat="1" ht="15.75" hidden="1">
      <c r="A17" s="7" t="s">
        <v>243</v>
      </c>
      <c r="B17" s="96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2"/>
        <v>0</v>
      </c>
      <c r="AB17" s="5">
        <f t="shared" si="0"/>
        <v>0</v>
      </c>
      <c r="AC17" s="5">
        <f t="shared" si="0"/>
        <v>0</v>
      </c>
      <c r="AD17" s="5">
        <f t="shared" si="0"/>
        <v>0</v>
      </c>
      <c r="AE17" s="5">
        <f t="shared" si="0"/>
        <v>0</v>
      </c>
      <c r="AF17" s="5">
        <f t="shared" si="0"/>
        <v>0</v>
      </c>
      <c r="AG17" s="5">
        <f t="shared" si="0"/>
        <v>0</v>
      </c>
      <c r="AH17" s="5">
        <f t="shared" si="0"/>
        <v>0</v>
      </c>
      <c r="AI17" s="224">
        <f t="shared" si="3"/>
        <v>0</v>
      </c>
      <c r="AJ17" s="224">
        <f t="shared" si="4"/>
        <v>0</v>
      </c>
      <c r="AK17" s="224">
        <f t="shared" si="5"/>
        <v>0</v>
      </c>
      <c r="AL17" s="224">
        <f t="shared" si="6"/>
        <v>0</v>
      </c>
      <c r="AM17" s="224">
        <f t="shared" si="1"/>
        <v>0</v>
      </c>
    </row>
    <row r="18" spans="1:39" s="3" customFormat="1" ht="15.75" hidden="1">
      <c r="A18" s="7" t="s">
        <v>244</v>
      </c>
      <c r="B18" s="96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2"/>
        <v>0</v>
      </c>
      <c r="AB18" s="5">
        <f t="shared" si="0"/>
        <v>0</v>
      </c>
      <c r="AC18" s="5">
        <f t="shared" si="0"/>
        <v>0</v>
      </c>
      <c r="AD18" s="5">
        <f t="shared" si="0"/>
        <v>0</v>
      </c>
      <c r="AE18" s="5">
        <f t="shared" si="0"/>
        <v>0</v>
      </c>
      <c r="AF18" s="5">
        <f t="shared" si="0"/>
        <v>0</v>
      </c>
      <c r="AG18" s="5">
        <f t="shared" si="0"/>
        <v>0</v>
      </c>
      <c r="AH18" s="5">
        <f t="shared" si="0"/>
        <v>0</v>
      </c>
      <c r="AI18" s="224">
        <f t="shared" si="3"/>
        <v>0</v>
      </c>
      <c r="AJ18" s="224">
        <f t="shared" si="4"/>
        <v>0</v>
      </c>
      <c r="AK18" s="224">
        <f t="shared" si="5"/>
        <v>0</v>
      </c>
      <c r="AL18" s="224">
        <f t="shared" si="6"/>
        <v>0</v>
      </c>
      <c r="AM18" s="224">
        <f t="shared" si="1"/>
        <v>0</v>
      </c>
    </row>
    <row r="19" spans="1:39" s="3" customFormat="1" ht="15.75">
      <c r="A19" s="7" t="s">
        <v>245</v>
      </c>
      <c r="B19" s="96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800000</v>
      </c>
      <c r="T19" s="5">
        <v>800000</v>
      </c>
      <c r="U19" s="5">
        <v>570000</v>
      </c>
      <c r="V19" s="5"/>
      <c r="W19" s="5"/>
      <c r="X19" s="5"/>
      <c r="Y19" s="5"/>
      <c r="Z19" s="5"/>
      <c r="AA19" s="5">
        <f t="shared" si="2"/>
        <v>800000</v>
      </c>
      <c r="AB19" s="5">
        <f t="shared" si="0"/>
        <v>800000</v>
      </c>
      <c r="AC19" s="5">
        <f t="shared" si="0"/>
        <v>570000</v>
      </c>
      <c r="AD19" s="5">
        <f t="shared" si="0"/>
        <v>0</v>
      </c>
      <c r="AE19" s="5">
        <f t="shared" si="0"/>
        <v>0</v>
      </c>
      <c r="AF19" s="5">
        <f t="shared" si="0"/>
        <v>0</v>
      </c>
      <c r="AG19" s="5">
        <f t="shared" si="0"/>
        <v>0</v>
      </c>
      <c r="AH19" s="5">
        <f t="shared" si="0"/>
        <v>0</v>
      </c>
      <c r="AI19" s="224">
        <f t="shared" si="3"/>
        <v>0</v>
      </c>
      <c r="AJ19" s="224">
        <f t="shared" si="4"/>
        <v>0</v>
      </c>
      <c r="AK19" s="224">
        <f t="shared" si="5"/>
        <v>-230000</v>
      </c>
      <c r="AL19" s="224">
        <f t="shared" si="6"/>
        <v>-230000</v>
      </c>
      <c r="AM19" s="224">
        <f t="shared" si="1"/>
        <v>0</v>
      </c>
    </row>
    <row r="20" spans="1:39" ht="31.5" hidden="1">
      <c r="A20" s="7" t="s">
        <v>499</v>
      </c>
      <c r="B20" s="96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 t="shared" si="2"/>
        <v>0</v>
      </c>
      <c r="AB20" s="5">
        <f t="shared" si="0"/>
        <v>0</v>
      </c>
      <c r="AC20" s="5">
        <f t="shared" si="0"/>
        <v>0</v>
      </c>
      <c r="AD20" s="5">
        <f t="shared" si="0"/>
        <v>0</v>
      </c>
      <c r="AE20" s="5">
        <f t="shared" si="0"/>
        <v>0</v>
      </c>
      <c r="AF20" s="5">
        <f t="shared" si="0"/>
        <v>0</v>
      </c>
      <c r="AG20" s="5">
        <f t="shared" si="0"/>
        <v>0</v>
      </c>
      <c r="AH20" s="5">
        <f t="shared" si="0"/>
        <v>0</v>
      </c>
      <c r="AI20" s="224">
        <f t="shared" si="3"/>
        <v>0</v>
      </c>
      <c r="AJ20" s="224">
        <f t="shared" si="4"/>
        <v>0</v>
      </c>
      <c r="AK20" s="224">
        <f t="shared" si="5"/>
        <v>0</v>
      </c>
      <c r="AL20" s="224">
        <f t="shared" si="6"/>
        <v>0</v>
      </c>
      <c r="AM20" s="224">
        <f t="shared" si="1"/>
        <v>0</v>
      </c>
    </row>
    <row r="21" spans="1:39" ht="15.75" hidden="1">
      <c r="A21" s="7" t="s">
        <v>447</v>
      </c>
      <c r="B21" s="96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2"/>
        <v>0</v>
      </c>
      <c r="AB21" s="5">
        <f t="shared" si="0"/>
        <v>0</v>
      </c>
      <c r="AC21" s="5">
        <f t="shared" si="0"/>
        <v>0</v>
      </c>
      <c r="AD21" s="5">
        <f t="shared" si="0"/>
        <v>0</v>
      </c>
      <c r="AE21" s="5">
        <f t="shared" si="0"/>
        <v>0</v>
      </c>
      <c r="AF21" s="5">
        <f t="shared" si="0"/>
        <v>0</v>
      </c>
      <c r="AG21" s="5">
        <f t="shared" si="0"/>
        <v>0</v>
      </c>
      <c r="AH21" s="5">
        <f t="shared" si="0"/>
        <v>0</v>
      </c>
      <c r="AI21" s="224">
        <f t="shared" si="3"/>
        <v>0</v>
      </c>
      <c r="AJ21" s="224">
        <f t="shared" si="4"/>
        <v>0</v>
      </c>
      <c r="AK21" s="224">
        <f t="shared" si="5"/>
        <v>0</v>
      </c>
      <c r="AL21" s="224">
        <f t="shared" si="6"/>
        <v>0</v>
      </c>
      <c r="AM21" s="224">
        <f t="shared" si="1"/>
        <v>0</v>
      </c>
    </row>
    <row r="22" spans="1:39" ht="15.75" hidden="1">
      <c r="A22" s="7" t="s">
        <v>246</v>
      </c>
      <c r="B22" s="96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2"/>
        <v>0</v>
      </c>
      <c r="AB22" s="5">
        <f t="shared" si="0"/>
        <v>0</v>
      </c>
      <c r="AC22" s="5">
        <f t="shared" si="0"/>
        <v>0</v>
      </c>
      <c r="AD22" s="5">
        <f t="shared" si="0"/>
        <v>0</v>
      </c>
      <c r="AE22" s="5">
        <f t="shared" si="0"/>
        <v>0</v>
      </c>
      <c r="AF22" s="5">
        <f t="shared" si="0"/>
        <v>0</v>
      </c>
      <c r="AG22" s="5">
        <f t="shared" si="0"/>
        <v>0</v>
      </c>
      <c r="AH22" s="5">
        <f t="shared" si="0"/>
        <v>0</v>
      </c>
      <c r="AI22" s="224">
        <f t="shared" si="3"/>
        <v>0</v>
      </c>
      <c r="AJ22" s="224">
        <f t="shared" si="4"/>
        <v>0</v>
      </c>
      <c r="AK22" s="224">
        <f t="shared" si="5"/>
        <v>0</v>
      </c>
      <c r="AL22" s="224">
        <f t="shared" si="6"/>
        <v>0</v>
      </c>
      <c r="AM22" s="224">
        <f t="shared" si="1"/>
        <v>0</v>
      </c>
    </row>
    <row r="23" spans="1:39" s="3" customFormat="1" ht="31.5" hidden="1">
      <c r="A23" s="7" t="s">
        <v>247</v>
      </c>
      <c r="B23" s="96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2"/>
        <v>0</v>
      </c>
      <c r="AB23" s="5">
        <f aca="true" t="shared" si="7" ref="AB23:AB50">D23+L23+T23</f>
        <v>0</v>
      </c>
      <c r="AC23" s="5">
        <f aca="true" t="shared" si="8" ref="AC23:AC50">E23+M23+U23</f>
        <v>0</v>
      </c>
      <c r="AD23" s="5">
        <f aca="true" t="shared" si="9" ref="AD23:AD50">F23+N23+V23</f>
        <v>0</v>
      </c>
      <c r="AE23" s="5">
        <f aca="true" t="shared" si="10" ref="AE23:AE50">G23+O23+W23</f>
        <v>0</v>
      </c>
      <c r="AF23" s="5">
        <f aca="true" t="shared" si="11" ref="AF23:AF50">H23+P23+X23</f>
        <v>0</v>
      </c>
      <c r="AG23" s="5">
        <f aca="true" t="shared" si="12" ref="AG23:AG50">I23+Q23+Y23</f>
        <v>0</v>
      </c>
      <c r="AH23" s="5">
        <f aca="true" t="shared" si="13" ref="AH23:AH50">J23+R23+Z23</f>
        <v>0</v>
      </c>
      <c r="AI23" s="224">
        <f t="shared" si="3"/>
        <v>0</v>
      </c>
      <c r="AJ23" s="224">
        <f t="shared" si="4"/>
        <v>0</v>
      </c>
      <c r="AK23" s="224">
        <f t="shared" si="5"/>
        <v>0</v>
      </c>
      <c r="AL23" s="224">
        <f t="shared" si="6"/>
        <v>0</v>
      </c>
      <c r="AM23" s="224">
        <f t="shared" si="1"/>
        <v>0</v>
      </c>
    </row>
    <row r="24" spans="1:39" s="3" customFormat="1" ht="31.5">
      <c r="A24" s="7" t="s">
        <v>578</v>
      </c>
      <c r="B24" s="96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100000</v>
      </c>
      <c r="T24" s="5">
        <v>100000</v>
      </c>
      <c r="U24" s="5">
        <v>100000</v>
      </c>
      <c r="V24" s="5"/>
      <c r="W24" s="5"/>
      <c r="X24" s="5"/>
      <c r="Y24" s="5"/>
      <c r="Z24" s="5"/>
      <c r="AA24" s="5">
        <f t="shared" si="2"/>
        <v>100000</v>
      </c>
      <c r="AB24" s="5">
        <f t="shared" si="7"/>
        <v>100000</v>
      </c>
      <c r="AC24" s="5">
        <f t="shared" si="8"/>
        <v>100000</v>
      </c>
      <c r="AD24" s="5">
        <f t="shared" si="9"/>
        <v>0</v>
      </c>
      <c r="AE24" s="5">
        <f t="shared" si="10"/>
        <v>0</v>
      </c>
      <c r="AF24" s="5">
        <f t="shared" si="11"/>
        <v>0</v>
      </c>
      <c r="AG24" s="5">
        <f t="shared" si="12"/>
        <v>0</v>
      </c>
      <c r="AH24" s="5">
        <f t="shared" si="13"/>
        <v>0</v>
      </c>
      <c r="AI24" s="224">
        <f t="shared" si="3"/>
        <v>0</v>
      </c>
      <c r="AJ24" s="224">
        <f t="shared" si="4"/>
        <v>0</v>
      </c>
      <c r="AK24" s="224">
        <f t="shared" si="5"/>
        <v>0</v>
      </c>
      <c r="AL24" s="224">
        <f t="shared" si="6"/>
        <v>0</v>
      </c>
      <c r="AM24" s="224">
        <f t="shared" si="1"/>
        <v>0</v>
      </c>
    </row>
    <row r="25" spans="1:39" s="3" customFormat="1" ht="15.75">
      <c r="A25" s="7" t="s">
        <v>248</v>
      </c>
      <c r="B25" s="96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 t="shared" si="2"/>
        <v>0</v>
      </c>
      <c r="AB25" s="5">
        <f t="shared" si="7"/>
        <v>0</v>
      </c>
      <c r="AC25" s="5">
        <f t="shared" si="8"/>
        <v>0</v>
      </c>
      <c r="AD25" s="5">
        <f t="shared" si="9"/>
        <v>0</v>
      </c>
      <c r="AE25" s="5">
        <f t="shared" si="10"/>
        <v>0</v>
      </c>
      <c r="AF25" s="5">
        <f t="shared" si="11"/>
        <v>0</v>
      </c>
      <c r="AG25" s="5">
        <f t="shared" si="12"/>
        <v>0</v>
      </c>
      <c r="AH25" s="5">
        <f t="shared" si="13"/>
        <v>0</v>
      </c>
      <c r="AI25" s="224">
        <f t="shared" si="3"/>
        <v>0</v>
      </c>
      <c r="AJ25" s="224">
        <f t="shared" si="4"/>
        <v>0</v>
      </c>
      <c r="AK25" s="224">
        <f t="shared" si="5"/>
        <v>0</v>
      </c>
      <c r="AL25" s="224">
        <f t="shared" si="6"/>
        <v>0</v>
      </c>
      <c r="AM25" s="224">
        <f t="shared" si="1"/>
        <v>0</v>
      </c>
    </row>
    <row r="26" spans="1:39" ht="15.75">
      <c r="A26" s="7" t="s">
        <v>249</v>
      </c>
      <c r="B26" s="96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250000</v>
      </c>
      <c r="T26" s="5">
        <v>250000</v>
      </c>
      <c r="U26" s="5">
        <v>250000</v>
      </c>
      <c r="V26" s="5"/>
      <c r="W26" s="5"/>
      <c r="X26" s="5"/>
      <c r="Y26" s="5"/>
      <c r="Z26" s="5"/>
      <c r="AA26" s="5">
        <f t="shared" si="2"/>
        <v>250000</v>
      </c>
      <c r="AB26" s="5">
        <f t="shared" si="7"/>
        <v>250000</v>
      </c>
      <c r="AC26" s="5">
        <f t="shared" si="8"/>
        <v>250000</v>
      </c>
      <c r="AD26" s="5">
        <f t="shared" si="9"/>
        <v>0</v>
      </c>
      <c r="AE26" s="5">
        <f t="shared" si="10"/>
        <v>0</v>
      </c>
      <c r="AF26" s="5">
        <f t="shared" si="11"/>
        <v>0</v>
      </c>
      <c r="AG26" s="5">
        <f t="shared" si="12"/>
        <v>0</v>
      </c>
      <c r="AH26" s="5">
        <f t="shared" si="13"/>
        <v>0</v>
      </c>
      <c r="AI26" s="224">
        <f t="shared" si="3"/>
        <v>0</v>
      </c>
      <c r="AJ26" s="224">
        <f t="shared" si="4"/>
        <v>0</v>
      </c>
      <c r="AK26" s="224">
        <f t="shared" si="5"/>
        <v>0</v>
      </c>
      <c r="AL26" s="224">
        <f t="shared" si="6"/>
        <v>0</v>
      </c>
      <c r="AM26" s="224">
        <f t="shared" si="1"/>
        <v>0</v>
      </c>
    </row>
    <row r="27" spans="1:39" ht="15.75">
      <c r="A27" s="7" t="s">
        <v>250</v>
      </c>
      <c r="B27" s="96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500000</v>
      </c>
      <c r="T27" s="5">
        <v>500000</v>
      </c>
      <c r="U27" s="5">
        <v>500000</v>
      </c>
      <c r="V27" s="5"/>
      <c r="W27" s="5"/>
      <c r="X27" s="5"/>
      <c r="Y27" s="5"/>
      <c r="Z27" s="5"/>
      <c r="AA27" s="5">
        <f t="shared" si="2"/>
        <v>500000</v>
      </c>
      <c r="AB27" s="5">
        <f t="shared" si="7"/>
        <v>500000</v>
      </c>
      <c r="AC27" s="5">
        <f t="shared" si="8"/>
        <v>500000</v>
      </c>
      <c r="AD27" s="5">
        <f t="shared" si="9"/>
        <v>0</v>
      </c>
      <c r="AE27" s="5">
        <f t="shared" si="10"/>
        <v>0</v>
      </c>
      <c r="AF27" s="5">
        <f t="shared" si="11"/>
        <v>0</v>
      </c>
      <c r="AG27" s="5">
        <f t="shared" si="12"/>
        <v>0</v>
      </c>
      <c r="AH27" s="5">
        <f t="shared" si="13"/>
        <v>0</v>
      </c>
      <c r="AI27" s="224">
        <f t="shared" si="3"/>
        <v>0</v>
      </c>
      <c r="AJ27" s="224">
        <f t="shared" si="4"/>
        <v>0</v>
      </c>
      <c r="AK27" s="224">
        <f t="shared" si="5"/>
        <v>0</v>
      </c>
      <c r="AL27" s="224">
        <f t="shared" si="6"/>
        <v>0</v>
      </c>
      <c r="AM27" s="224">
        <f t="shared" si="1"/>
        <v>0</v>
      </c>
    </row>
    <row r="28" spans="1:39" ht="15.75">
      <c r="A28" s="7" t="s">
        <v>625</v>
      </c>
      <c r="B28" s="96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0</v>
      </c>
      <c r="U28" s="5">
        <v>10000</v>
      </c>
      <c r="V28" s="5"/>
      <c r="W28" s="5"/>
      <c r="X28" s="5"/>
      <c r="Y28" s="5"/>
      <c r="Z28" s="5"/>
      <c r="AA28" s="5"/>
      <c r="AB28" s="5">
        <f t="shared" si="7"/>
        <v>0</v>
      </c>
      <c r="AC28" s="5">
        <f t="shared" si="8"/>
        <v>10000</v>
      </c>
      <c r="AD28" s="5"/>
      <c r="AE28" s="5"/>
      <c r="AF28" s="5"/>
      <c r="AG28" s="5"/>
      <c r="AH28" s="5"/>
      <c r="AI28" s="224">
        <f>E28-D28</f>
        <v>0</v>
      </c>
      <c r="AJ28" s="224">
        <f>M28-L28</f>
        <v>0</v>
      </c>
      <c r="AK28" s="224">
        <f>U28-T28</f>
        <v>10000</v>
      </c>
      <c r="AL28" s="224">
        <f>AC28-AB28</f>
        <v>10000</v>
      </c>
      <c r="AM28" s="224">
        <f>AL28-AK28-AJ28-AI28</f>
        <v>0</v>
      </c>
    </row>
    <row r="29" spans="1:39" s="3" customFormat="1" ht="15.75">
      <c r="A29" s="7" t="s">
        <v>251</v>
      </c>
      <c r="B29" s="96">
        <v>2</v>
      </c>
      <c r="C29" s="5">
        <v>150000</v>
      </c>
      <c r="D29" s="5">
        <v>150000</v>
      </c>
      <c r="E29" s="5">
        <v>150000</v>
      </c>
      <c r="F29" s="5"/>
      <c r="G29" s="5"/>
      <c r="H29" s="5"/>
      <c r="I29" s="5"/>
      <c r="J29" s="5"/>
      <c r="K29" s="5">
        <v>30000</v>
      </c>
      <c r="L29" s="5">
        <v>30000</v>
      </c>
      <c r="M29" s="5">
        <v>30000</v>
      </c>
      <c r="N29" s="5"/>
      <c r="O29" s="5"/>
      <c r="P29" s="5"/>
      <c r="Q29" s="5"/>
      <c r="R29" s="5"/>
      <c r="S29" s="5">
        <v>350000</v>
      </c>
      <c r="T29" s="5">
        <v>350000</v>
      </c>
      <c r="U29" s="5">
        <v>350000</v>
      </c>
      <c r="V29" s="5"/>
      <c r="W29" s="5"/>
      <c r="X29" s="5"/>
      <c r="Y29" s="5"/>
      <c r="Z29" s="5"/>
      <c r="AA29" s="5">
        <f t="shared" si="2"/>
        <v>530000</v>
      </c>
      <c r="AB29" s="5">
        <f t="shared" si="7"/>
        <v>530000</v>
      </c>
      <c r="AC29" s="5">
        <f t="shared" si="8"/>
        <v>530000</v>
      </c>
      <c r="AD29" s="5">
        <f t="shared" si="9"/>
        <v>0</v>
      </c>
      <c r="AE29" s="5">
        <f t="shared" si="10"/>
        <v>0</v>
      </c>
      <c r="AF29" s="5">
        <f t="shared" si="11"/>
        <v>0</v>
      </c>
      <c r="AG29" s="5">
        <f t="shared" si="12"/>
        <v>0</v>
      </c>
      <c r="AH29" s="5">
        <f t="shared" si="13"/>
        <v>0</v>
      </c>
      <c r="AI29" s="224">
        <f t="shared" si="3"/>
        <v>0</v>
      </c>
      <c r="AJ29" s="224">
        <f t="shared" si="4"/>
        <v>0</v>
      </c>
      <c r="AK29" s="224">
        <f t="shared" si="5"/>
        <v>0</v>
      </c>
      <c r="AL29" s="224">
        <f t="shared" si="6"/>
        <v>0</v>
      </c>
      <c r="AM29" s="224">
        <f t="shared" si="1"/>
        <v>0</v>
      </c>
    </row>
    <row r="30" spans="1:39" s="3" customFormat="1" ht="15.75" hidden="1">
      <c r="A30" s="7" t="s">
        <v>252</v>
      </c>
      <c r="B30" s="96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f t="shared" si="2"/>
        <v>0</v>
      </c>
      <c r="AB30" s="5">
        <f t="shared" si="7"/>
        <v>0</v>
      </c>
      <c r="AC30" s="5">
        <f t="shared" si="8"/>
        <v>0</v>
      </c>
      <c r="AD30" s="5">
        <f t="shared" si="9"/>
        <v>0</v>
      </c>
      <c r="AE30" s="5">
        <f t="shared" si="10"/>
        <v>0</v>
      </c>
      <c r="AF30" s="5">
        <f t="shared" si="11"/>
        <v>0</v>
      </c>
      <c r="AG30" s="5">
        <f t="shared" si="12"/>
        <v>0</v>
      </c>
      <c r="AH30" s="5">
        <f t="shared" si="13"/>
        <v>0</v>
      </c>
      <c r="AI30" s="224">
        <f t="shared" si="3"/>
        <v>0</v>
      </c>
      <c r="AJ30" s="224">
        <f t="shared" si="4"/>
        <v>0</v>
      </c>
      <c r="AK30" s="224">
        <f t="shared" si="5"/>
        <v>0</v>
      </c>
      <c r="AL30" s="224">
        <f t="shared" si="6"/>
        <v>0</v>
      </c>
      <c r="AM30" s="224">
        <f t="shared" si="1"/>
        <v>0</v>
      </c>
    </row>
    <row r="31" spans="1:39" s="3" customFormat="1" ht="15.75" hidden="1">
      <c r="A31" s="7" t="s">
        <v>253</v>
      </c>
      <c r="B31" s="96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"/>
        <v>0</v>
      </c>
      <c r="AB31" s="5">
        <f t="shared" si="7"/>
        <v>0</v>
      </c>
      <c r="AC31" s="5">
        <f t="shared" si="8"/>
        <v>0</v>
      </c>
      <c r="AD31" s="5">
        <f t="shared" si="9"/>
        <v>0</v>
      </c>
      <c r="AE31" s="5">
        <f t="shared" si="10"/>
        <v>0</v>
      </c>
      <c r="AF31" s="5">
        <f t="shared" si="11"/>
        <v>0</v>
      </c>
      <c r="AG31" s="5">
        <f t="shared" si="12"/>
        <v>0</v>
      </c>
      <c r="AH31" s="5">
        <f t="shared" si="13"/>
        <v>0</v>
      </c>
      <c r="AI31" s="224">
        <f t="shared" si="3"/>
        <v>0</v>
      </c>
      <c r="AJ31" s="224">
        <f t="shared" si="4"/>
        <v>0</v>
      </c>
      <c r="AK31" s="224">
        <f t="shared" si="5"/>
        <v>0</v>
      </c>
      <c r="AL31" s="224">
        <f t="shared" si="6"/>
        <v>0</v>
      </c>
      <c r="AM31" s="224">
        <f t="shared" si="1"/>
        <v>0</v>
      </c>
    </row>
    <row r="32" spans="1:39" ht="31.5" hidden="1">
      <c r="A32" s="7" t="s">
        <v>254</v>
      </c>
      <c r="B32" s="96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2"/>
        <v>0</v>
      </c>
      <c r="AB32" s="5">
        <f t="shared" si="7"/>
        <v>0</v>
      </c>
      <c r="AC32" s="5">
        <f t="shared" si="8"/>
        <v>0</v>
      </c>
      <c r="AD32" s="5">
        <f t="shared" si="9"/>
        <v>0</v>
      </c>
      <c r="AE32" s="5">
        <f t="shared" si="10"/>
        <v>0</v>
      </c>
      <c r="AF32" s="5">
        <f t="shared" si="11"/>
        <v>0</v>
      </c>
      <c r="AG32" s="5">
        <f t="shared" si="12"/>
        <v>0</v>
      </c>
      <c r="AH32" s="5">
        <f t="shared" si="13"/>
        <v>0</v>
      </c>
      <c r="AI32" s="224">
        <f t="shared" si="3"/>
        <v>0</v>
      </c>
      <c r="AJ32" s="224">
        <f t="shared" si="4"/>
        <v>0</v>
      </c>
      <c r="AK32" s="224">
        <f t="shared" si="5"/>
        <v>0</v>
      </c>
      <c r="AL32" s="224">
        <f t="shared" si="6"/>
        <v>0</v>
      </c>
      <c r="AM32" s="224">
        <f t="shared" si="1"/>
        <v>0</v>
      </c>
    </row>
    <row r="33" spans="1:39" s="3" customFormat="1" ht="15.75" hidden="1">
      <c r="A33" s="7" t="s">
        <v>255</v>
      </c>
      <c r="B33" s="96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 t="shared" si="2"/>
        <v>0</v>
      </c>
      <c r="AB33" s="5">
        <f t="shared" si="7"/>
        <v>0</v>
      </c>
      <c r="AC33" s="5">
        <f t="shared" si="8"/>
        <v>0</v>
      </c>
      <c r="AD33" s="5">
        <f t="shared" si="9"/>
        <v>0</v>
      </c>
      <c r="AE33" s="5">
        <f t="shared" si="10"/>
        <v>0</v>
      </c>
      <c r="AF33" s="5">
        <f t="shared" si="11"/>
        <v>0</v>
      </c>
      <c r="AG33" s="5">
        <f t="shared" si="12"/>
        <v>0</v>
      </c>
      <c r="AH33" s="5">
        <f t="shared" si="13"/>
        <v>0</v>
      </c>
      <c r="AI33" s="224">
        <f t="shared" si="3"/>
        <v>0</v>
      </c>
      <c r="AJ33" s="224">
        <f t="shared" si="4"/>
        <v>0</v>
      </c>
      <c r="AK33" s="224">
        <f t="shared" si="5"/>
        <v>0</v>
      </c>
      <c r="AL33" s="224">
        <f t="shared" si="6"/>
        <v>0</v>
      </c>
      <c r="AM33" s="224">
        <f t="shared" si="1"/>
        <v>0</v>
      </c>
    </row>
    <row r="34" spans="1:39" s="3" customFormat="1" ht="15.75">
      <c r="A34" s="7" t="s">
        <v>256</v>
      </c>
      <c r="B34" s="96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10000</v>
      </c>
      <c r="T34" s="5">
        <v>10000</v>
      </c>
      <c r="U34" s="5">
        <v>10000</v>
      </c>
      <c r="V34" s="5"/>
      <c r="W34" s="5"/>
      <c r="X34" s="5"/>
      <c r="Y34" s="5"/>
      <c r="Z34" s="5"/>
      <c r="AA34" s="5">
        <f t="shared" si="2"/>
        <v>10000</v>
      </c>
      <c r="AB34" s="5">
        <f t="shared" si="7"/>
        <v>10000</v>
      </c>
      <c r="AC34" s="5">
        <f t="shared" si="8"/>
        <v>10000</v>
      </c>
      <c r="AD34" s="5">
        <f t="shared" si="9"/>
        <v>0</v>
      </c>
      <c r="AE34" s="5">
        <f t="shared" si="10"/>
        <v>0</v>
      </c>
      <c r="AF34" s="5">
        <f t="shared" si="11"/>
        <v>0</v>
      </c>
      <c r="AG34" s="5">
        <f t="shared" si="12"/>
        <v>0</v>
      </c>
      <c r="AH34" s="5">
        <f t="shared" si="13"/>
        <v>0</v>
      </c>
      <c r="AI34" s="224">
        <f t="shared" si="3"/>
        <v>0</v>
      </c>
      <c r="AJ34" s="224">
        <f t="shared" si="4"/>
        <v>0</v>
      </c>
      <c r="AK34" s="224">
        <f t="shared" si="5"/>
        <v>0</v>
      </c>
      <c r="AL34" s="224">
        <f t="shared" si="6"/>
        <v>0</v>
      </c>
      <c r="AM34" s="224">
        <f t="shared" si="1"/>
        <v>0</v>
      </c>
    </row>
    <row r="35" spans="1:39" s="3" customFormat="1" ht="15.75" hidden="1">
      <c r="A35" s="7" t="s">
        <v>257</v>
      </c>
      <c r="B35" s="96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f t="shared" si="2"/>
        <v>0</v>
      </c>
      <c r="AB35" s="5">
        <f t="shared" si="7"/>
        <v>0</v>
      </c>
      <c r="AC35" s="5">
        <f t="shared" si="8"/>
        <v>0</v>
      </c>
      <c r="AD35" s="5">
        <f t="shared" si="9"/>
        <v>0</v>
      </c>
      <c r="AE35" s="5">
        <f t="shared" si="10"/>
        <v>0</v>
      </c>
      <c r="AF35" s="5">
        <f t="shared" si="11"/>
        <v>0</v>
      </c>
      <c r="AG35" s="5">
        <f t="shared" si="12"/>
        <v>0</v>
      </c>
      <c r="AH35" s="5">
        <f t="shared" si="13"/>
        <v>0</v>
      </c>
      <c r="AI35" s="224">
        <f t="shared" si="3"/>
        <v>0</v>
      </c>
      <c r="AJ35" s="224">
        <f t="shared" si="4"/>
        <v>0</v>
      </c>
      <c r="AK35" s="224">
        <f t="shared" si="5"/>
        <v>0</v>
      </c>
      <c r="AL35" s="224">
        <f t="shared" si="6"/>
        <v>0</v>
      </c>
      <c r="AM35" s="224">
        <f t="shared" si="1"/>
        <v>0</v>
      </c>
    </row>
    <row r="36" spans="1:39" s="3" customFormat="1" ht="31.5" hidden="1">
      <c r="A36" s="7" t="s">
        <v>258</v>
      </c>
      <c r="B36" s="96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f t="shared" si="2"/>
        <v>0</v>
      </c>
      <c r="AB36" s="5">
        <f t="shared" si="7"/>
        <v>0</v>
      </c>
      <c r="AC36" s="5">
        <f t="shared" si="8"/>
        <v>0</v>
      </c>
      <c r="AD36" s="5">
        <f t="shared" si="9"/>
        <v>0</v>
      </c>
      <c r="AE36" s="5">
        <f t="shared" si="10"/>
        <v>0</v>
      </c>
      <c r="AF36" s="5">
        <f t="shared" si="11"/>
        <v>0</v>
      </c>
      <c r="AG36" s="5">
        <f t="shared" si="12"/>
        <v>0</v>
      </c>
      <c r="AH36" s="5">
        <f t="shared" si="13"/>
        <v>0</v>
      </c>
      <c r="AI36" s="224">
        <f t="shared" si="3"/>
        <v>0</v>
      </c>
      <c r="AJ36" s="224">
        <f t="shared" si="4"/>
        <v>0</v>
      </c>
      <c r="AK36" s="224">
        <f t="shared" si="5"/>
        <v>0</v>
      </c>
      <c r="AL36" s="224">
        <f t="shared" si="6"/>
        <v>0</v>
      </c>
      <c r="AM36" s="224">
        <f t="shared" si="1"/>
        <v>0</v>
      </c>
    </row>
    <row r="37" spans="1:39" s="3" customFormat="1" ht="31.5">
      <c r="A37" s="7" t="s">
        <v>259</v>
      </c>
      <c r="B37" s="96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v>200000</v>
      </c>
      <c r="T37" s="5">
        <v>200000</v>
      </c>
      <c r="U37" s="5">
        <v>200000</v>
      </c>
      <c r="V37" s="5"/>
      <c r="W37" s="5"/>
      <c r="X37" s="5"/>
      <c r="Y37" s="5"/>
      <c r="Z37" s="5"/>
      <c r="AA37" s="5">
        <f t="shared" si="2"/>
        <v>200000</v>
      </c>
      <c r="AB37" s="5">
        <f t="shared" si="7"/>
        <v>200000</v>
      </c>
      <c r="AC37" s="5">
        <f t="shared" si="8"/>
        <v>200000</v>
      </c>
      <c r="AD37" s="5">
        <f t="shared" si="9"/>
        <v>0</v>
      </c>
      <c r="AE37" s="5">
        <f t="shared" si="10"/>
        <v>0</v>
      </c>
      <c r="AF37" s="5">
        <f t="shared" si="11"/>
        <v>0</v>
      </c>
      <c r="AG37" s="5">
        <f t="shared" si="12"/>
        <v>0</v>
      </c>
      <c r="AH37" s="5">
        <f t="shared" si="13"/>
        <v>0</v>
      </c>
      <c r="AI37" s="224">
        <f t="shared" si="3"/>
        <v>0</v>
      </c>
      <c r="AJ37" s="224">
        <f t="shared" si="4"/>
        <v>0</v>
      </c>
      <c r="AK37" s="224">
        <f t="shared" si="5"/>
        <v>0</v>
      </c>
      <c r="AL37" s="224">
        <f t="shared" si="6"/>
        <v>0</v>
      </c>
      <c r="AM37" s="224">
        <f t="shared" si="1"/>
        <v>0</v>
      </c>
    </row>
    <row r="38" spans="1:39" s="3" customFormat="1" ht="15.75" hidden="1">
      <c r="A38" s="7" t="s">
        <v>477</v>
      </c>
      <c r="B38" s="96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f t="shared" si="2"/>
        <v>0</v>
      </c>
      <c r="AB38" s="5">
        <f t="shared" si="7"/>
        <v>0</v>
      </c>
      <c r="AC38" s="5">
        <f t="shared" si="8"/>
        <v>0</v>
      </c>
      <c r="AD38" s="5">
        <f t="shared" si="9"/>
        <v>0</v>
      </c>
      <c r="AE38" s="5">
        <f t="shared" si="10"/>
        <v>0</v>
      </c>
      <c r="AF38" s="5">
        <f t="shared" si="11"/>
        <v>0</v>
      </c>
      <c r="AG38" s="5">
        <f t="shared" si="12"/>
        <v>0</v>
      </c>
      <c r="AH38" s="5">
        <f t="shared" si="13"/>
        <v>0</v>
      </c>
      <c r="AI38" s="224">
        <f t="shared" si="3"/>
        <v>0</v>
      </c>
      <c r="AJ38" s="224">
        <f t="shared" si="4"/>
        <v>0</v>
      </c>
      <c r="AK38" s="224">
        <f t="shared" si="5"/>
        <v>0</v>
      </c>
      <c r="AL38" s="224">
        <f t="shared" si="6"/>
        <v>0</v>
      </c>
      <c r="AM38" s="224">
        <f t="shared" si="1"/>
        <v>0</v>
      </c>
    </row>
    <row r="39" spans="1:39" s="3" customFormat="1" ht="15.75" hidden="1">
      <c r="A39" s="7" t="s">
        <v>260</v>
      </c>
      <c r="B39" s="96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f t="shared" si="2"/>
        <v>0</v>
      </c>
      <c r="AB39" s="5">
        <f t="shared" si="7"/>
        <v>0</v>
      </c>
      <c r="AC39" s="5">
        <f t="shared" si="8"/>
        <v>0</v>
      </c>
      <c r="AD39" s="5">
        <f t="shared" si="9"/>
        <v>0</v>
      </c>
      <c r="AE39" s="5">
        <f t="shared" si="10"/>
        <v>0</v>
      </c>
      <c r="AF39" s="5">
        <f t="shared" si="11"/>
        <v>0</v>
      </c>
      <c r="AG39" s="5">
        <f t="shared" si="12"/>
        <v>0</v>
      </c>
      <c r="AH39" s="5">
        <f t="shared" si="13"/>
        <v>0</v>
      </c>
      <c r="AI39" s="224">
        <f t="shared" si="3"/>
        <v>0</v>
      </c>
      <c r="AJ39" s="224">
        <f t="shared" si="4"/>
        <v>0</v>
      </c>
      <c r="AK39" s="224">
        <f t="shared" si="5"/>
        <v>0</v>
      </c>
      <c r="AL39" s="224">
        <f t="shared" si="6"/>
        <v>0</v>
      </c>
      <c r="AM39" s="224">
        <f t="shared" si="1"/>
        <v>0</v>
      </c>
    </row>
    <row r="40" spans="1:39" s="3" customFormat="1" ht="31.5">
      <c r="A40" s="7" t="s">
        <v>500</v>
      </c>
      <c r="B40" s="96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v>500000</v>
      </c>
      <c r="T40" s="5">
        <v>500000</v>
      </c>
      <c r="U40" s="5">
        <v>500000</v>
      </c>
      <c r="V40" s="5"/>
      <c r="W40" s="5"/>
      <c r="X40" s="5"/>
      <c r="Y40" s="5"/>
      <c r="Z40" s="5"/>
      <c r="AA40" s="5">
        <f t="shared" si="2"/>
        <v>500000</v>
      </c>
      <c r="AB40" s="5">
        <f t="shared" si="7"/>
        <v>500000</v>
      </c>
      <c r="AC40" s="5">
        <f t="shared" si="8"/>
        <v>500000</v>
      </c>
      <c r="AD40" s="5">
        <f t="shared" si="9"/>
        <v>0</v>
      </c>
      <c r="AE40" s="5">
        <f t="shared" si="10"/>
        <v>0</v>
      </c>
      <c r="AF40" s="5">
        <f t="shared" si="11"/>
        <v>0</v>
      </c>
      <c r="AG40" s="5">
        <f t="shared" si="12"/>
        <v>0</v>
      </c>
      <c r="AH40" s="5">
        <f t="shared" si="13"/>
        <v>0</v>
      </c>
      <c r="AI40" s="224">
        <f t="shared" si="3"/>
        <v>0</v>
      </c>
      <c r="AJ40" s="224">
        <f t="shared" si="4"/>
        <v>0</v>
      </c>
      <c r="AK40" s="224">
        <f t="shared" si="5"/>
        <v>0</v>
      </c>
      <c r="AL40" s="224">
        <f t="shared" si="6"/>
        <v>0</v>
      </c>
      <c r="AM40" s="224">
        <f t="shared" si="1"/>
        <v>0</v>
      </c>
    </row>
    <row r="41" spans="1:39" s="3" customFormat="1" ht="15.75">
      <c r="A41" s="7" t="s">
        <v>261</v>
      </c>
      <c r="B41" s="96">
        <v>2</v>
      </c>
      <c r="C41" s="5">
        <v>350000</v>
      </c>
      <c r="D41" s="5">
        <v>350000</v>
      </c>
      <c r="E41" s="5">
        <v>350000</v>
      </c>
      <c r="F41" s="5"/>
      <c r="G41" s="5"/>
      <c r="H41" s="5"/>
      <c r="I41" s="5"/>
      <c r="J41" s="5"/>
      <c r="K41" s="5">
        <v>70000</v>
      </c>
      <c r="L41" s="5">
        <v>70000</v>
      </c>
      <c r="M41" s="5">
        <v>70000</v>
      </c>
      <c r="N41" s="5"/>
      <c r="O41" s="5"/>
      <c r="P41" s="5"/>
      <c r="Q41" s="5"/>
      <c r="R41" s="5"/>
      <c r="S41" s="5">
        <v>254000</v>
      </c>
      <c r="T41" s="5">
        <v>254000</v>
      </c>
      <c r="U41" s="5">
        <v>254000</v>
      </c>
      <c r="V41" s="5"/>
      <c r="W41" s="5"/>
      <c r="X41" s="5"/>
      <c r="Y41" s="5"/>
      <c r="Z41" s="5"/>
      <c r="AA41" s="5">
        <f t="shared" si="2"/>
        <v>674000</v>
      </c>
      <c r="AB41" s="5">
        <f t="shared" si="7"/>
        <v>674000</v>
      </c>
      <c r="AC41" s="5">
        <f t="shared" si="8"/>
        <v>674000</v>
      </c>
      <c r="AD41" s="5">
        <f t="shared" si="9"/>
        <v>0</v>
      </c>
      <c r="AE41" s="5">
        <f t="shared" si="10"/>
        <v>0</v>
      </c>
      <c r="AF41" s="5">
        <f t="shared" si="11"/>
        <v>0</v>
      </c>
      <c r="AG41" s="5">
        <f t="shared" si="12"/>
        <v>0</v>
      </c>
      <c r="AH41" s="5">
        <f t="shared" si="13"/>
        <v>0</v>
      </c>
      <c r="AI41" s="224">
        <f t="shared" si="3"/>
        <v>0</v>
      </c>
      <c r="AJ41" s="224">
        <f t="shared" si="4"/>
        <v>0</v>
      </c>
      <c r="AK41" s="224">
        <f t="shared" si="5"/>
        <v>0</v>
      </c>
      <c r="AL41" s="224">
        <f t="shared" si="6"/>
        <v>0</v>
      </c>
      <c r="AM41" s="224">
        <f t="shared" si="1"/>
        <v>0</v>
      </c>
    </row>
    <row r="42" spans="1:39" s="3" customFormat="1" ht="31.5">
      <c r="A42" s="7" t="s">
        <v>262</v>
      </c>
      <c r="B42" s="96">
        <v>2</v>
      </c>
      <c r="C42" s="5">
        <v>300000</v>
      </c>
      <c r="D42" s="5">
        <v>300000</v>
      </c>
      <c r="E42" s="5">
        <v>300000</v>
      </c>
      <c r="F42" s="5"/>
      <c r="G42" s="5"/>
      <c r="H42" s="5"/>
      <c r="I42" s="5"/>
      <c r="J42" s="5"/>
      <c r="K42" s="5">
        <v>60000</v>
      </c>
      <c r="L42" s="5">
        <v>60000</v>
      </c>
      <c r="M42" s="5">
        <v>60000</v>
      </c>
      <c r="N42" s="5"/>
      <c r="O42" s="5"/>
      <c r="P42" s="5"/>
      <c r="Q42" s="5"/>
      <c r="R42" s="5"/>
      <c r="S42" s="5">
        <v>500000</v>
      </c>
      <c r="T42" s="5">
        <v>500000</v>
      </c>
      <c r="U42" s="5">
        <v>722440</v>
      </c>
      <c r="V42" s="5"/>
      <c r="W42" s="5"/>
      <c r="X42" s="5"/>
      <c r="Y42" s="5"/>
      <c r="Z42" s="5"/>
      <c r="AA42" s="5">
        <f t="shared" si="2"/>
        <v>860000</v>
      </c>
      <c r="AB42" s="5">
        <f t="shared" si="7"/>
        <v>860000</v>
      </c>
      <c r="AC42" s="5">
        <f t="shared" si="8"/>
        <v>1082440</v>
      </c>
      <c r="AD42" s="5">
        <f t="shared" si="9"/>
        <v>0</v>
      </c>
      <c r="AE42" s="5">
        <f t="shared" si="10"/>
        <v>0</v>
      </c>
      <c r="AF42" s="5">
        <f t="shared" si="11"/>
        <v>0</v>
      </c>
      <c r="AG42" s="5">
        <f t="shared" si="12"/>
        <v>0</v>
      </c>
      <c r="AH42" s="5">
        <f t="shared" si="13"/>
        <v>0</v>
      </c>
      <c r="AI42" s="224">
        <f t="shared" si="3"/>
        <v>0</v>
      </c>
      <c r="AJ42" s="224">
        <f t="shared" si="4"/>
        <v>0</v>
      </c>
      <c r="AK42" s="224">
        <f t="shared" si="5"/>
        <v>222440</v>
      </c>
      <c r="AL42" s="224">
        <f t="shared" si="6"/>
        <v>222440</v>
      </c>
      <c r="AM42" s="224">
        <f t="shared" si="1"/>
        <v>0</v>
      </c>
    </row>
    <row r="43" spans="1:39" s="3" customFormat="1" ht="15.75">
      <c r="A43" s="7" t="s">
        <v>496</v>
      </c>
      <c r="B43" s="96">
        <v>2</v>
      </c>
      <c r="C43" s="5">
        <v>350000</v>
      </c>
      <c r="D43" s="5">
        <v>350000</v>
      </c>
      <c r="E43" s="5">
        <v>350000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f t="shared" si="2"/>
        <v>350000</v>
      </c>
      <c r="AB43" s="5">
        <f t="shared" si="7"/>
        <v>350000</v>
      </c>
      <c r="AC43" s="5">
        <f t="shared" si="8"/>
        <v>350000</v>
      </c>
      <c r="AD43" s="5">
        <f t="shared" si="9"/>
        <v>0</v>
      </c>
      <c r="AE43" s="5">
        <f t="shared" si="10"/>
        <v>0</v>
      </c>
      <c r="AF43" s="5">
        <f t="shared" si="11"/>
        <v>0</v>
      </c>
      <c r="AG43" s="5">
        <f t="shared" si="12"/>
        <v>0</v>
      </c>
      <c r="AH43" s="5">
        <f t="shared" si="13"/>
        <v>0</v>
      </c>
      <c r="AI43" s="224">
        <f t="shared" si="3"/>
        <v>0</v>
      </c>
      <c r="AJ43" s="224">
        <f t="shared" si="4"/>
        <v>0</v>
      </c>
      <c r="AK43" s="224">
        <f t="shared" si="5"/>
        <v>0</v>
      </c>
      <c r="AL43" s="224">
        <f t="shared" si="6"/>
        <v>0</v>
      </c>
      <c r="AM43" s="224">
        <f t="shared" si="1"/>
        <v>0</v>
      </c>
    </row>
    <row r="44" spans="1:39" ht="15.75" hidden="1">
      <c r="A44" s="7" t="s">
        <v>470</v>
      </c>
      <c r="B44" s="96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f t="shared" si="2"/>
        <v>0</v>
      </c>
      <c r="AB44" s="5">
        <f t="shared" si="7"/>
        <v>0</v>
      </c>
      <c r="AC44" s="5">
        <f t="shared" si="8"/>
        <v>0</v>
      </c>
      <c r="AD44" s="5">
        <f t="shared" si="9"/>
        <v>0</v>
      </c>
      <c r="AE44" s="5">
        <f t="shared" si="10"/>
        <v>0</v>
      </c>
      <c r="AF44" s="5">
        <f t="shared" si="11"/>
        <v>0</v>
      </c>
      <c r="AG44" s="5">
        <f t="shared" si="12"/>
        <v>0</v>
      </c>
      <c r="AH44" s="5">
        <f t="shared" si="13"/>
        <v>0</v>
      </c>
      <c r="AI44" s="224">
        <f t="shared" si="3"/>
        <v>0</v>
      </c>
      <c r="AJ44" s="224">
        <f t="shared" si="4"/>
        <v>0</v>
      </c>
      <c r="AK44" s="224">
        <f t="shared" si="5"/>
        <v>0</v>
      </c>
      <c r="AL44" s="224">
        <f t="shared" si="6"/>
        <v>0</v>
      </c>
      <c r="AM44" s="224">
        <f t="shared" si="1"/>
        <v>0</v>
      </c>
    </row>
    <row r="45" spans="1:39" s="3" customFormat="1" ht="15.75">
      <c r="A45" s="7" t="s">
        <v>263</v>
      </c>
      <c r="B45" s="96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515805</v>
      </c>
      <c r="T45" s="5">
        <v>515805</v>
      </c>
      <c r="U45" s="5">
        <v>515805</v>
      </c>
      <c r="V45" s="5"/>
      <c r="W45" s="5"/>
      <c r="X45" s="5"/>
      <c r="Y45" s="5"/>
      <c r="Z45" s="5"/>
      <c r="AA45" s="5">
        <f t="shared" si="2"/>
        <v>515805</v>
      </c>
      <c r="AB45" s="5">
        <f t="shared" si="7"/>
        <v>515805</v>
      </c>
      <c r="AC45" s="5">
        <f t="shared" si="8"/>
        <v>515805</v>
      </c>
      <c r="AD45" s="5">
        <f t="shared" si="9"/>
        <v>0</v>
      </c>
      <c r="AE45" s="5">
        <f t="shared" si="10"/>
        <v>0</v>
      </c>
      <c r="AF45" s="5">
        <f t="shared" si="11"/>
        <v>0</v>
      </c>
      <c r="AG45" s="5">
        <f t="shared" si="12"/>
        <v>0</v>
      </c>
      <c r="AH45" s="5">
        <f t="shared" si="13"/>
        <v>0</v>
      </c>
      <c r="AI45" s="224">
        <f t="shared" si="3"/>
        <v>0</v>
      </c>
      <c r="AJ45" s="224">
        <f t="shared" si="4"/>
        <v>0</v>
      </c>
      <c r="AK45" s="224">
        <f t="shared" si="5"/>
        <v>0</v>
      </c>
      <c r="AL45" s="224">
        <f t="shared" si="6"/>
        <v>0</v>
      </c>
      <c r="AM45" s="224">
        <f t="shared" si="1"/>
        <v>0</v>
      </c>
    </row>
    <row r="46" spans="1:39" s="3" customFormat="1" ht="15.75" hidden="1">
      <c r="A46" s="7" t="s">
        <v>501</v>
      </c>
      <c r="B46" s="96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>
        <f t="shared" si="2"/>
        <v>0</v>
      </c>
      <c r="AB46" s="5">
        <f t="shared" si="7"/>
        <v>0</v>
      </c>
      <c r="AC46" s="5">
        <f t="shared" si="8"/>
        <v>0</v>
      </c>
      <c r="AD46" s="5">
        <f t="shared" si="9"/>
        <v>0</v>
      </c>
      <c r="AE46" s="5">
        <f t="shared" si="10"/>
        <v>0</v>
      </c>
      <c r="AF46" s="5">
        <f t="shared" si="11"/>
        <v>0</v>
      </c>
      <c r="AG46" s="5">
        <f t="shared" si="12"/>
        <v>0</v>
      </c>
      <c r="AH46" s="5">
        <f t="shared" si="13"/>
        <v>0</v>
      </c>
      <c r="AI46" s="224">
        <f t="shared" si="3"/>
        <v>0</v>
      </c>
      <c r="AJ46" s="224">
        <f t="shared" si="4"/>
        <v>0</v>
      </c>
      <c r="AK46" s="224">
        <f t="shared" si="5"/>
        <v>0</v>
      </c>
      <c r="AL46" s="224">
        <f t="shared" si="6"/>
        <v>0</v>
      </c>
      <c r="AM46" s="224">
        <f t="shared" si="1"/>
        <v>0</v>
      </c>
    </row>
    <row r="47" spans="1:39" s="3" customFormat="1" ht="15.75">
      <c r="A47" s="8" t="s">
        <v>392</v>
      </c>
      <c r="B47" s="96"/>
      <c r="C47" s="14">
        <f>SUM(C48:C50)</f>
        <v>5860000</v>
      </c>
      <c r="D47" s="14">
        <f>SUM(D48:D50)</f>
        <v>5860000</v>
      </c>
      <c r="E47" s="14">
        <f>SUM(E48:E50)</f>
        <v>5860000</v>
      </c>
      <c r="F47" s="14"/>
      <c r="G47" s="14"/>
      <c r="H47" s="14"/>
      <c r="I47" s="14"/>
      <c r="J47" s="14"/>
      <c r="K47" s="14">
        <f>SUM(K48:K50)</f>
        <v>1165000</v>
      </c>
      <c r="L47" s="14">
        <f>SUM(L48:L50)</f>
        <v>1165000</v>
      </c>
      <c r="M47" s="14">
        <f>SUM(M48:M50)</f>
        <v>1165000</v>
      </c>
      <c r="N47" s="14"/>
      <c r="O47" s="14"/>
      <c r="P47" s="14"/>
      <c r="Q47" s="14"/>
      <c r="R47" s="14"/>
      <c r="S47" s="14">
        <f>SUM(S48:S50)</f>
        <v>4679805</v>
      </c>
      <c r="T47" s="14">
        <f>SUM(T48:T50)</f>
        <v>4679805</v>
      </c>
      <c r="U47" s="14">
        <f>SUM(U48:U50)</f>
        <v>4702245</v>
      </c>
      <c r="V47" s="14"/>
      <c r="W47" s="14"/>
      <c r="X47" s="14"/>
      <c r="Y47" s="14"/>
      <c r="Z47" s="14"/>
      <c r="AA47" s="14">
        <f t="shared" si="2"/>
        <v>11704805</v>
      </c>
      <c r="AB47" s="14">
        <f t="shared" si="7"/>
        <v>11704805</v>
      </c>
      <c r="AC47" s="14">
        <f t="shared" si="8"/>
        <v>11727245</v>
      </c>
      <c r="AD47" s="14">
        <f t="shared" si="9"/>
        <v>0</v>
      </c>
      <c r="AE47" s="14">
        <f t="shared" si="10"/>
        <v>0</v>
      </c>
      <c r="AF47" s="14">
        <f t="shared" si="11"/>
        <v>0</v>
      </c>
      <c r="AG47" s="14">
        <f t="shared" si="12"/>
        <v>0</v>
      </c>
      <c r="AH47" s="14">
        <f t="shared" si="13"/>
        <v>0</v>
      </c>
      <c r="AI47" s="224">
        <f t="shared" si="3"/>
        <v>0</v>
      </c>
      <c r="AJ47" s="224">
        <f t="shared" si="4"/>
        <v>0</v>
      </c>
      <c r="AK47" s="224">
        <f t="shared" si="5"/>
        <v>22440</v>
      </c>
      <c r="AL47" s="224">
        <f t="shared" si="6"/>
        <v>22440</v>
      </c>
      <c r="AM47" s="224">
        <f t="shared" si="1"/>
        <v>0</v>
      </c>
    </row>
    <row r="48" spans="1:39" s="3" customFormat="1" ht="15.75">
      <c r="A48" s="84" t="s">
        <v>386</v>
      </c>
      <c r="B48" s="96">
        <v>1</v>
      </c>
      <c r="C48" s="168">
        <f>SUMIF($B$7:$B$47,"1",C$7:C$47)</f>
        <v>0</v>
      </c>
      <c r="D48" s="168">
        <f>SUMIF($B$7:$B$47,"1",D$7:D$47)</f>
        <v>0</v>
      </c>
      <c r="E48" s="168">
        <f>SUMIF($B$7:$B$47,"1",E$7:E$47)</f>
        <v>0</v>
      </c>
      <c r="F48" s="168"/>
      <c r="G48" s="168"/>
      <c r="H48" s="168"/>
      <c r="I48" s="168"/>
      <c r="J48" s="168"/>
      <c r="K48" s="80">
        <f>SUMIF($B$7:$B$47,"1",K$7:K$47)</f>
        <v>0</v>
      </c>
      <c r="L48" s="80">
        <f>SUMIF($B$7:$B$47,"1",L$7:L$47)</f>
        <v>0</v>
      </c>
      <c r="M48" s="80">
        <f>SUMIF($B$7:$B$47,"1",M$7:M$47)</f>
        <v>0</v>
      </c>
      <c r="N48" s="80"/>
      <c r="O48" s="80"/>
      <c r="P48" s="80"/>
      <c r="Q48" s="80"/>
      <c r="R48" s="80"/>
      <c r="S48" s="80">
        <f>SUMIF($B$7:$B$47,"1",S$7:S$47)</f>
        <v>0</v>
      </c>
      <c r="T48" s="80">
        <f>SUMIF($B$7:$B$47,"1",T$7:T$47)</f>
        <v>0</v>
      </c>
      <c r="U48" s="80">
        <f>SUMIF($B$7:$B$47,"1",U$7:U$47)</f>
        <v>0</v>
      </c>
      <c r="V48" s="80"/>
      <c r="W48" s="80"/>
      <c r="X48" s="80"/>
      <c r="Y48" s="80"/>
      <c r="Z48" s="80"/>
      <c r="AA48" s="5">
        <f t="shared" si="2"/>
        <v>0</v>
      </c>
      <c r="AB48" s="5">
        <f t="shared" si="7"/>
        <v>0</v>
      </c>
      <c r="AC48" s="5">
        <f t="shared" si="8"/>
        <v>0</v>
      </c>
      <c r="AD48" s="5">
        <f t="shared" si="9"/>
        <v>0</v>
      </c>
      <c r="AE48" s="5">
        <f t="shared" si="10"/>
        <v>0</v>
      </c>
      <c r="AF48" s="5">
        <f t="shared" si="11"/>
        <v>0</v>
      </c>
      <c r="AG48" s="5">
        <f t="shared" si="12"/>
        <v>0</v>
      </c>
      <c r="AH48" s="5">
        <f t="shared" si="13"/>
        <v>0</v>
      </c>
      <c r="AI48" s="224">
        <f t="shared" si="3"/>
        <v>0</v>
      </c>
      <c r="AJ48" s="224">
        <f t="shared" si="4"/>
        <v>0</v>
      </c>
      <c r="AK48" s="224">
        <f t="shared" si="5"/>
        <v>0</v>
      </c>
      <c r="AL48" s="224">
        <f t="shared" si="6"/>
        <v>0</v>
      </c>
      <c r="AM48" s="224">
        <f t="shared" si="1"/>
        <v>0</v>
      </c>
    </row>
    <row r="49" spans="1:39" s="3" customFormat="1" ht="15.75">
      <c r="A49" s="84" t="s">
        <v>230</v>
      </c>
      <c r="B49" s="96">
        <v>2</v>
      </c>
      <c r="C49" s="168">
        <f>SUMIF($B$7:$B$47,"2",C$7:C$47)</f>
        <v>5150000</v>
      </c>
      <c r="D49" s="168">
        <f>SUMIF($B$7:$B$47,"2",D$7:D$47)</f>
        <v>5150000</v>
      </c>
      <c r="E49" s="168">
        <f>SUMIF($B$7:$B$47,"2",E$7:E$47)</f>
        <v>5150000</v>
      </c>
      <c r="F49" s="168"/>
      <c r="G49" s="168"/>
      <c r="H49" s="168"/>
      <c r="I49" s="168"/>
      <c r="J49" s="168"/>
      <c r="K49" s="80">
        <f>SUMIF($B$7:$B$47,"2",K$7:K$47)</f>
        <v>1010000</v>
      </c>
      <c r="L49" s="80">
        <f>SUMIF($B$7:$B$47,"2",L$7:L$47)</f>
        <v>1010000</v>
      </c>
      <c r="M49" s="80">
        <f>SUMIF($B$7:$B$47,"2",M$7:M$47)</f>
        <v>1010000</v>
      </c>
      <c r="N49" s="80"/>
      <c r="O49" s="80"/>
      <c r="P49" s="80"/>
      <c r="Q49" s="80"/>
      <c r="R49" s="80"/>
      <c r="S49" s="80">
        <f>SUMIF($B$7:$B$47,"2",S$7:S$47)</f>
        <v>4679805</v>
      </c>
      <c r="T49" s="80">
        <f>SUMIF($B$7:$B$47,"2",T$7:T$47)</f>
        <v>4679805</v>
      </c>
      <c r="U49" s="80">
        <f>SUMIF($B$7:$B$47,"2",U$7:U$47)</f>
        <v>4702245</v>
      </c>
      <c r="V49" s="80"/>
      <c r="W49" s="80"/>
      <c r="X49" s="80"/>
      <c r="Y49" s="80"/>
      <c r="Z49" s="80"/>
      <c r="AA49" s="5">
        <f t="shared" si="2"/>
        <v>10839805</v>
      </c>
      <c r="AB49" s="5">
        <f t="shared" si="7"/>
        <v>10839805</v>
      </c>
      <c r="AC49" s="5">
        <f t="shared" si="8"/>
        <v>10862245</v>
      </c>
      <c r="AD49" s="5">
        <f t="shared" si="9"/>
        <v>0</v>
      </c>
      <c r="AE49" s="5">
        <f t="shared" si="10"/>
        <v>0</v>
      </c>
      <c r="AF49" s="5">
        <f t="shared" si="11"/>
        <v>0</v>
      </c>
      <c r="AG49" s="5">
        <f t="shared" si="12"/>
        <v>0</v>
      </c>
      <c r="AH49" s="5">
        <f t="shared" si="13"/>
        <v>0</v>
      </c>
      <c r="AI49" s="224">
        <f t="shared" si="3"/>
        <v>0</v>
      </c>
      <c r="AJ49" s="224">
        <f t="shared" si="4"/>
        <v>0</v>
      </c>
      <c r="AK49" s="224">
        <f t="shared" si="5"/>
        <v>22440</v>
      </c>
      <c r="AL49" s="224">
        <f t="shared" si="6"/>
        <v>22440</v>
      </c>
      <c r="AM49" s="224">
        <f t="shared" si="1"/>
        <v>0</v>
      </c>
    </row>
    <row r="50" spans="1:39" s="3" customFormat="1" ht="15.75">
      <c r="A50" s="84" t="s">
        <v>124</v>
      </c>
      <c r="B50" s="96">
        <v>3</v>
      </c>
      <c r="C50" s="168">
        <f>SUMIF($B$7:$B$47,"3",C$7:C$47)</f>
        <v>710000</v>
      </c>
      <c r="D50" s="168">
        <f>SUMIF($B$7:$B$47,"3",D$7:D$47)</f>
        <v>710000</v>
      </c>
      <c r="E50" s="168">
        <f>SUMIF($B$7:$B$47,"3",E$7:E$47)</f>
        <v>710000</v>
      </c>
      <c r="F50" s="168"/>
      <c r="G50" s="168"/>
      <c r="H50" s="168"/>
      <c r="I50" s="168"/>
      <c r="J50" s="168"/>
      <c r="K50" s="80">
        <f>SUMIF($B$7:$B$47,"3",K$7:K$47)</f>
        <v>155000</v>
      </c>
      <c r="L50" s="80">
        <f>SUMIF($B$7:$B$47,"3",L$7:L$47)</f>
        <v>155000</v>
      </c>
      <c r="M50" s="80">
        <f>SUMIF($B$7:$B$47,"3",M$7:M$47)</f>
        <v>155000</v>
      </c>
      <c r="N50" s="80"/>
      <c r="O50" s="80"/>
      <c r="P50" s="80"/>
      <c r="Q50" s="80"/>
      <c r="R50" s="80"/>
      <c r="S50" s="80">
        <f>SUMIF($B$7:$B$47,"3",S$7:S$47)</f>
        <v>0</v>
      </c>
      <c r="T50" s="80">
        <f>SUMIF($B$7:$B$47,"3",T$7:T$47)</f>
        <v>0</v>
      </c>
      <c r="U50" s="80">
        <f>SUMIF($B$7:$B$47,"3",U$7:U$47)</f>
        <v>0</v>
      </c>
      <c r="V50" s="80"/>
      <c r="W50" s="80"/>
      <c r="X50" s="80"/>
      <c r="Y50" s="80"/>
      <c r="Z50" s="80"/>
      <c r="AA50" s="5">
        <f t="shared" si="2"/>
        <v>865000</v>
      </c>
      <c r="AB50" s="5">
        <f t="shared" si="7"/>
        <v>865000</v>
      </c>
      <c r="AC50" s="5">
        <f t="shared" si="8"/>
        <v>865000</v>
      </c>
      <c r="AD50" s="5">
        <f t="shared" si="9"/>
        <v>0</v>
      </c>
      <c r="AE50" s="5">
        <f t="shared" si="10"/>
        <v>0</v>
      </c>
      <c r="AF50" s="5">
        <f t="shared" si="11"/>
        <v>0</v>
      </c>
      <c r="AG50" s="5">
        <f t="shared" si="12"/>
        <v>0</v>
      </c>
      <c r="AH50" s="5">
        <f t="shared" si="13"/>
        <v>0</v>
      </c>
      <c r="AI50" s="224">
        <f t="shared" si="3"/>
        <v>0</v>
      </c>
      <c r="AJ50" s="224">
        <f t="shared" si="4"/>
        <v>0</v>
      </c>
      <c r="AK50" s="224">
        <f t="shared" si="5"/>
        <v>0</v>
      </c>
      <c r="AL50" s="224">
        <f t="shared" si="6"/>
        <v>0</v>
      </c>
      <c r="AM50" s="224">
        <f t="shared" si="1"/>
        <v>0</v>
      </c>
    </row>
  </sheetData>
  <sheetProtection/>
  <mergeCells count="4">
    <mergeCell ref="A1:AG1"/>
    <mergeCell ref="A2:AG2"/>
    <mergeCell ref="A5:A6"/>
    <mergeCell ref="B5:B6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77" r:id="rId1"/>
  <headerFoot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313" t="s">
        <v>607</v>
      </c>
      <c r="B1" s="313"/>
      <c r="C1" s="313"/>
      <c r="D1" s="313"/>
      <c r="E1" s="313"/>
      <c r="F1" s="116"/>
    </row>
    <row r="2" spans="1:5" s="23" customFormat="1" ht="13.5" customHeight="1">
      <c r="A2" s="121"/>
      <c r="B2" s="121"/>
      <c r="C2" s="121"/>
      <c r="D2" s="121"/>
      <c r="E2" s="121"/>
    </row>
    <row r="3" spans="1:5" s="23" customFormat="1" ht="40.5" customHeight="1">
      <c r="A3" s="314" t="s">
        <v>597</v>
      </c>
      <c r="B3" s="314"/>
      <c r="C3" s="314"/>
      <c r="D3" s="314"/>
      <c r="E3" s="314"/>
    </row>
    <row r="4" spans="1:5" s="23" customFormat="1" ht="14.25" customHeight="1">
      <c r="A4" s="24"/>
      <c r="B4" s="24"/>
      <c r="C4" s="24"/>
      <c r="D4" s="24"/>
      <c r="E4" s="122" t="s">
        <v>479</v>
      </c>
    </row>
    <row r="5" spans="1:6" s="27" customFormat="1" ht="21.75" customHeight="1">
      <c r="A5" s="113" t="s">
        <v>9</v>
      </c>
      <c r="B5" s="25" t="s">
        <v>516</v>
      </c>
      <c r="C5" s="25" t="s">
        <v>531</v>
      </c>
      <c r="D5" s="25" t="s">
        <v>595</v>
      </c>
      <c r="E5" s="25" t="s">
        <v>5</v>
      </c>
      <c r="F5" s="26"/>
    </row>
    <row r="6" spans="1:5" ht="15">
      <c r="A6" s="28" t="s">
        <v>390</v>
      </c>
      <c r="B6" s="29">
        <v>3500000</v>
      </c>
      <c r="C6" s="29">
        <v>3500000</v>
      </c>
      <c r="D6" s="29">
        <v>3500000</v>
      </c>
      <c r="E6" s="29">
        <f aca="true" t="shared" si="0" ref="E6:E21">SUM(B6:D6)</f>
        <v>10500000</v>
      </c>
    </row>
    <row r="7" spans="1:5" ht="15">
      <c r="A7" s="28" t="s">
        <v>388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10000</v>
      </c>
      <c r="C8" s="29">
        <v>10000</v>
      </c>
      <c r="D8" s="29">
        <v>10000</v>
      </c>
      <c r="E8" s="29">
        <f t="shared" si="0"/>
        <v>30000</v>
      </c>
    </row>
    <row r="9" spans="1:5" ht="32.25" customHeight="1">
      <c r="A9" s="31" t="s">
        <v>30</v>
      </c>
      <c r="B9" s="29">
        <v>800000</v>
      </c>
      <c r="C9" s="29">
        <v>800000</v>
      </c>
      <c r="D9" s="29">
        <v>800000</v>
      </c>
      <c r="E9" s="29">
        <f t="shared" si="0"/>
        <v>2400000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389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4310000</v>
      </c>
      <c r="C13" s="33">
        <f>SUM(C6:C12)</f>
        <v>4310000</v>
      </c>
      <c r="D13" s="33">
        <f>SUM(D6:D12)</f>
        <v>4310000</v>
      </c>
      <c r="E13" s="33">
        <f>SUM(E6:E12)</f>
        <v>12930000</v>
      </c>
    </row>
    <row r="14" spans="1:5" ht="15">
      <c r="A14" s="32" t="s">
        <v>41</v>
      </c>
      <c r="B14" s="33">
        <f>ROUNDDOWN(B13*0.5,0)</f>
        <v>2155000</v>
      </c>
      <c r="C14" s="33">
        <f>ROUNDDOWN(C13*0.5,0)</f>
        <v>2155000</v>
      </c>
      <c r="D14" s="33">
        <f>ROUNDDOWN(D13*0.5,0)</f>
        <v>2155000</v>
      </c>
      <c r="E14" s="33">
        <f t="shared" si="0"/>
        <v>6465000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2155000</v>
      </c>
      <c r="C23" s="33">
        <f>C14-C22</f>
        <v>2155000</v>
      </c>
      <c r="D23" s="33">
        <f>D14-D22</f>
        <v>2155000</v>
      </c>
      <c r="E23" s="33">
        <f>E14-E22</f>
        <v>6465000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3"/>
      <c r="B25" s="94"/>
      <c r="C25" s="94"/>
      <c r="D25" s="94"/>
      <c r="E25" s="94"/>
    </row>
    <row r="26" spans="1:5" s="34" customFormat="1" ht="27.75" customHeight="1">
      <c r="A26" s="315" t="s">
        <v>382</v>
      </c>
      <c r="B26" s="315"/>
      <c r="C26" s="315"/>
      <c r="D26" s="315"/>
      <c r="E26" s="315"/>
    </row>
    <row r="27" ht="18.75" customHeight="1"/>
    <row r="28" ht="15">
      <c r="A28" s="95" t="s">
        <v>598</v>
      </c>
    </row>
    <row r="29" spans="1:3" ht="15">
      <c r="A29" s="37" t="s">
        <v>507</v>
      </c>
      <c r="C29" s="61"/>
    </row>
    <row r="30" spans="1:3" ht="15">
      <c r="A30" s="37"/>
      <c r="C30" s="61"/>
    </row>
    <row r="31" ht="15">
      <c r="C31" s="61"/>
    </row>
    <row r="32" spans="1:4" ht="15">
      <c r="A32" s="61" t="s">
        <v>517</v>
      </c>
      <c r="B32" s="26"/>
      <c r="D32" s="61" t="s">
        <v>508</v>
      </c>
    </row>
    <row r="33" spans="1:4" ht="15">
      <c r="A33" s="61" t="s">
        <v>518</v>
      </c>
      <c r="B33" s="26"/>
      <c r="D33" s="61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9">
      <selection activeCell="G32" sqref="G32:J32"/>
    </sheetView>
  </sheetViews>
  <sheetFormatPr defaultColWidth="9.140625" defaultRowHeight="15"/>
  <cols>
    <col min="1" max="1" width="6.421875" style="0" customWidth="1"/>
    <col min="2" max="2" width="5.57421875" style="0" customWidth="1"/>
    <col min="7" max="7" width="3.8515625" style="0" customWidth="1"/>
    <col min="8" max="8" width="8.8515625" style="0" customWidth="1"/>
    <col min="10" max="10" width="10.421875" style="0" customWidth="1"/>
    <col min="11" max="11" width="11.140625" style="0" customWidth="1"/>
  </cols>
  <sheetData>
    <row r="1" spans="1:12" ht="38.25" customHeight="1">
      <c r="A1" s="278" t="s">
        <v>576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41"/>
    </row>
    <row r="2" spans="1:12" ht="18.75">
      <c r="A2" s="142"/>
      <c r="B2" s="142"/>
      <c r="C2" s="142"/>
      <c r="D2" s="142"/>
      <c r="E2" s="142"/>
      <c r="F2" s="142"/>
      <c r="G2" s="142"/>
      <c r="H2" s="142"/>
      <c r="I2" s="143"/>
      <c r="J2" s="144"/>
      <c r="K2" s="193" t="s">
        <v>479</v>
      </c>
      <c r="L2" s="145"/>
    </row>
    <row r="3" spans="1:12" ht="18.75">
      <c r="A3" s="133" t="s">
        <v>520</v>
      </c>
      <c r="B3" s="133"/>
      <c r="C3" s="133"/>
      <c r="D3" s="133"/>
      <c r="E3" s="133"/>
      <c r="F3" s="134"/>
      <c r="G3" s="133"/>
      <c r="H3" s="133"/>
      <c r="I3" s="133"/>
      <c r="J3" s="134"/>
      <c r="L3" s="145"/>
    </row>
    <row r="4" spans="1:12" ht="18.75">
      <c r="A4" s="155" t="s">
        <v>309</v>
      </c>
      <c r="B4" s="133"/>
      <c r="C4" s="133"/>
      <c r="D4" s="133"/>
      <c r="E4" s="133"/>
      <c r="F4" s="134"/>
      <c r="G4" s="133"/>
      <c r="H4" s="133"/>
      <c r="I4" s="133"/>
      <c r="J4" s="134"/>
      <c r="L4" s="145"/>
    </row>
    <row r="5" spans="1:12" ht="18.75">
      <c r="A5" s="156"/>
      <c r="B5" s="154" t="s">
        <v>558</v>
      </c>
      <c r="C5" s="154"/>
      <c r="D5" s="154"/>
      <c r="E5" s="154"/>
      <c r="F5" s="146"/>
      <c r="G5" s="154"/>
      <c r="H5" s="154"/>
      <c r="I5" s="154"/>
      <c r="J5" s="146">
        <v>800000</v>
      </c>
      <c r="K5" s="135"/>
      <c r="L5" s="145"/>
    </row>
    <row r="6" spans="1:12" ht="18.75">
      <c r="A6" s="156"/>
      <c r="B6" s="166" t="s">
        <v>559</v>
      </c>
      <c r="C6" s="166"/>
      <c r="D6" s="166"/>
      <c r="E6" s="166"/>
      <c r="F6" s="167"/>
      <c r="G6" s="166"/>
      <c r="H6" s="166"/>
      <c r="I6" s="166"/>
      <c r="J6" s="167">
        <v>110000</v>
      </c>
      <c r="K6" s="135"/>
      <c r="L6" s="145"/>
    </row>
    <row r="7" spans="1:12" ht="18.75">
      <c r="A7" s="156"/>
      <c r="B7" s="156"/>
      <c r="C7" s="156"/>
      <c r="D7" s="165" t="s">
        <v>523</v>
      </c>
      <c r="E7" s="156"/>
      <c r="F7" s="158"/>
      <c r="G7" s="156"/>
      <c r="H7" s="156"/>
      <c r="I7" s="156"/>
      <c r="J7" s="170">
        <f>SUM(J4:J6)</f>
        <v>910000</v>
      </c>
      <c r="K7" s="135"/>
      <c r="L7" s="145"/>
    </row>
    <row r="8" spans="1:12" ht="18.75">
      <c r="A8" s="156"/>
      <c r="B8" s="156"/>
      <c r="C8" s="156"/>
      <c r="D8" s="156"/>
      <c r="E8" s="156"/>
      <c r="F8" s="158"/>
      <c r="G8" s="156"/>
      <c r="H8" s="156"/>
      <c r="I8" s="156"/>
      <c r="J8" s="158"/>
      <c r="K8" s="135"/>
      <c r="L8" s="145"/>
    </row>
    <row r="9" spans="1:12" ht="18.75">
      <c r="A9" s="152" t="s">
        <v>521</v>
      </c>
      <c r="B9" s="152"/>
      <c r="C9" s="152"/>
      <c r="D9" s="152"/>
      <c r="E9" s="152"/>
      <c r="F9" s="153"/>
      <c r="G9" s="152"/>
      <c r="H9" s="152"/>
      <c r="I9" s="152"/>
      <c r="J9" s="153"/>
      <c r="L9" s="145"/>
    </row>
    <row r="10" spans="1:12" ht="18.75">
      <c r="A10" s="155" t="s">
        <v>560</v>
      </c>
      <c r="B10" s="159"/>
      <c r="C10" s="159"/>
      <c r="D10" s="159"/>
      <c r="E10" s="159"/>
      <c r="F10" s="159"/>
      <c r="G10" s="159"/>
      <c r="H10" s="159"/>
      <c r="I10" s="155"/>
      <c r="J10" s="171"/>
      <c r="K10" s="145"/>
      <c r="L10" s="145"/>
    </row>
    <row r="11" spans="1:12" ht="18.75">
      <c r="A11" s="155"/>
      <c r="B11" s="157" t="s">
        <v>561</v>
      </c>
      <c r="C11" s="160"/>
      <c r="D11" s="160"/>
      <c r="E11" s="160"/>
      <c r="F11" s="160"/>
      <c r="G11" s="160"/>
      <c r="H11" s="160"/>
      <c r="I11" s="157"/>
      <c r="J11" s="161">
        <v>350000</v>
      </c>
      <c r="K11" s="145"/>
      <c r="L11" s="145"/>
    </row>
    <row r="12" spans="1:12" ht="18.75">
      <c r="A12" s="155"/>
      <c r="B12" s="157" t="s">
        <v>562</v>
      </c>
      <c r="C12" s="163"/>
      <c r="D12" s="163"/>
      <c r="E12" s="163"/>
      <c r="F12" s="163"/>
      <c r="G12" s="163"/>
      <c r="H12" s="163"/>
      <c r="I12" s="162"/>
      <c r="J12" s="164">
        <v>135000</v>
      </c>
      <c r="K12" s="145"/>
      <c r="L12" s="145"/>
    </row>
    <row r="13" spans="1:12" ht="18.75">
      <c r="A13" s="194" t="s">
        <v>563</v>
      </c>
      <c r="B13" s="195"/>
      <c r="C13" s="196"/>
      <c r="D13" s="196"/>
      <c r="E13" s="196"/>
      <c r="F13" s="196"/>
      <c r="G13" s="196"/>
      <c r="H13" s="196"/>
      <c r="I13" s="194"/>
      <c r="J13" s="197"/>
      <c r="K13" s="145"/>
      <c r="L13" s="145"/>
    </row>
    <row r="14" spans="1:12" ht="18.75">
      <c r="A14" s="194"/>
      <c r="B14" s="154" t="s">
        <v>564</v>
      </c>
      <c r="C14" s="160"/>
      <c r="D14" s="160"/>
      <c r="E14" s="160"/>
      <c r="F14" s="160"/>
      <c r="G14" s="160"/>
      <c r="H14" s="160"/>
      <c r="I14" s="157"/>
      <c r="J14" s="161">
        <v>40000</v>
      </c>
      <c r="K14" s="145"/>
      <c r="L14" s="145"/>
    </row>
    <row r="15" spans="1:12" ht="18.75">
      <c r="A15" s="2" t="s">
        <v>565</v>
      </c>
      <c r="B15" s="156"/>
      <c r="C15" s="196"/>
      <c r="D15" s="196"/>
      <c r="E15" s="196"/>
      <c r="F15" s="196"/>
      <c r="G15" s="196"/>
      <c r="H15" s="196"/>
      <c r="I15" s="194"/>
      <c r="J15" s="197"/>
      <c r="K15" s="145"/>
      <c r="L15" s="145"/>
    </row>
    <row r="16" spans="1:12" ht="18.75">
      <c r="A16" s="2"/>
      <c r="B16" s="157" t="s">
        <v>561</v>
      </c>
      <c r="C16" s="160"/>
      <c r="D16" s="160"/>
      <c r="E16" s="160"/>
      <c r="F16" s="160"/>
      <c r="G16" s="160"/>
      <c r="H16" s="160"/>
      <c r="I16" s="157"/>
      <c r="J16" s="161">
        <v>238500</v>
      </c>
      <c r="K16" s="145"/>
      <c r="L16" s="145"/>
    </row>
    <row r="17" spans="1:12" ht="18.75">
      <c r="A17" s="2"/>
      <c r="B17" s="162" t="s">
        <v>562</v>
      </c>
      <c r="C17" s="163"/>
      <c r="D17" s="163"/>
      <c r="E17" s="163"/>
      <c r="F17" s="163"/>
      <c r="G17" s="163"/>
      <c r="H17" s="163"/>
      <c r="I17" s="162"/>
      <c r="J17" s="164">
        <v>46500</v>
      </c>
      <c r="K17" s="145"/>
      <c r="L17" s="145"/>
    </row>
    <row r="18" spans="1:12" ht="18.75">
      <c r="A18" s="2"/>
      <c r="B18" s="198" t="s">
        <v>566</v>
      </c>
      <c r="C18" s="160"/>
      <c r="D18" s="160"/>
      <c r="E18" s="160"/>
      <c r="F18" s="160"/>
      <c r="G18" s="160"/>
      <c r="H18" s="160"/>
      <c r="I18" s="157"/>
      <c r="J18" s="161">
        <v>100000</v>
      </c>
      <c r="K18" s="145"/>
      <c r="L18" s="145"/>
    </row>
    <row r="19" spans="1:12" ht="18.75">
      <c r="A19" s="159"/>
      <c r="B19" s="159"/>
      <c r="C19" s="159"/>
      <c r="D19" s="165" t="s">
        <v>523</v>
      </c>
      <c r="E19" s="159"/>
      <c r="F19" s="159"/>
      <c r="G19" s="159"/>
      <c r="H19" s="159"/>
      <c r="I19" s="155"/>
      <c r="J19" s="171">
        <f>SUM(J10:J18)</f>
        <v>910000</v>
      </c>
      <c r="K19" s="145"/>
      <c r="L19" s="145"/>
    </row>
    <row r="20" spans="1:12" ht="18.75">
      <c r="A20" s="159"/>
      <c r="B20" s="159"/>
      <c r="C20" s="159"/>
      <c r="D20" s="165"/>
      <c r="E20" s="159"/>
      <c r="F20" s="159"/>
      <c r="G20" s="159"/>
      <c r="H20" s="159"/>
      <c r="I20" s="155"/>
      <c r="J20" s="171"/>
      <c r="K20" s="145"/>
      <c r="L20" s="145"/>
    </row>
    <row r="21" spans="1:10" ht="18.75">
      <c r="A21" s="133" t="s">
        <v>524</v>
      </c>
      <c r="B21" s="133"/>
      <c r="C21" s="133"/>
      <c r="D21" s="133"/>
      <c r="E21" s="133"/>
      <c r="F21" s="134"/>
      <c r="G21" s="147"/>
      <c r="H21" s="148"/>
      <c r="I21" s="147"/>
      <c r="J21" s="39"/>
    </row>
    <row r="22" spans="1:10" ht="19.5">
      <c r="A22" s="149" t="s">
        <v>525</v>
      </c>
      <c r="B22" s="149"/>
      <c r="C22" s="149"/>
      <c r="D22" s="149"/>
      <c r="E22" s="149"/>
      <c r="F22" s="149"/>
      <c r="G22" s="149"/>
      <c r="H22" s="149" t="s">
        <v>526</v>
      </c>
      <c r="I22" s="147"/>
      <c r="J22" s="132"/>
    </row>
    <row r="23" spans="1:10" ht="19.5">
      <c r="A23" s="150" t="s">
        <v>521</v>
      </c>
      <c r="C23" s="136"/>
      <c r="D23" s="136"/>
      <c r="E23" s="136"/>
      <c r="F23" s="136"/>
      <c r="G23" s="136"/>
      <c r="H23" s="136"/>
      <c r="I23" s="147"/>
      <c r="J23" s="132"/>
    </row>
    <row r="24" spans="1:11" ht="18.75">
      <c r="A24" s="156" t="s">
        <v>567</v>
      </c>
      <c r="B24" s="156"/>
      <c r="D24" s="156"/>
      <c r="E24" s="156"/>
      <c r="F24" s="156"/>
      <c r="G24" s="158"/>
      <c r="H24" s="2" t="s">
        <v>565</v>
      </c>
      <c r="I24" s="156"/>
      <c r="J24" s="180"/>
      <c r="K24" s="158"/>
    </row>
    <row r="25" spans="2:11" ht="15.75">
      <c r="B25" s="157" t="s">
        <v>561</v>
      </c>
      <c r="C25" s="190"/>
      <c r="D25" s="154"/>
      <c r="E25" s="199">
        <v>111500</v>
      </c>
      <c r="G25" s="158"/>
      <c r="H25" s="157" t="s">
        <v>561</v>
      </c>
      <c r="I25" s="190"/>
      <c r="J25" s="154"/>
      <c r="K25" s="199">
        <v>111500</v>
      </c>
    </row>
    <row r="26" spans="2:11" ht="15.75">
      <c r="B26" s="162" t="s">
        <v>562</v>
      </c>
      <c r="C26" s="175"/>
      <c r="D26" s="200"/>
      <c r="E26" s="201">
        <v>22500</v>
      </c>
      <c r="G26" s="158"/>
      <c r="H26" s="162" t="s">
        <v>562</v>
      </c>
      <c r="I26" s="175"/>
      <c r="J26" s="200"/>
      <c r="K26" s="201">
        <v>22500</v>
      </c>
    </row>
    <row r="27" spans="2:11" ht="18.75">
      <c r="B27" s="194"/>
      <c r="C27" s="135"/>
      <c r="D27" s="165"/>
      <c r="E27" s="196"/>
      <c r="F27" s="196"/>
      <c r="G27" s="158"/>
      <c r="H27" s="159"/>
      <c r="I27" s="155"/>
      <c r="J27" s="171"/>
      <c r="K27" s="145"/>
    </row>
    <row r="28" spans="1:12" ht="15.75">
      <c r="A28" s="279" t="s">
        <v>568</v>
      </c>
      <c r="B28" s="279"/>
      <c r="C28" s="279"/>
      <c r="D28" s="279"/>
      <c r="E28" s="279"/>
      <c r="F28" s="279"/>
      <c r="H28" s="280" t="s">
        <v>569</v>
      </c>
      <c r="I28" s="280"/>
      <c r="J28" s="280"/>
      <c r="K28" s="280"/>
      <c r="L28" s="202"/>
    </row>
    <row r="29" spans="1:11" ht="15.75">
      <c r="A29" s="203"/>
      <c r="B29" s="204" t="s">
        <v>566</v>
      </c>
      <c r="C29" s="204"/>
      <c r="D29" s="205"/>
      <c r="E29" s="199">
        <v>50000</v>
      </c>
      <c r="H29" s="198" t="s">
        <v>566</v>
      </c>
      <c r="I29" s="206"/>
      <c r="J29" s="205"/>
      <c r="K29" s="199">
        <v>50000</v>
      </c>
    </row>
    <row r="30" spans="1:11" ht="15.75">
      <c r="A30" s="203"/>
      <c r="B30" s="204" t="s">
        <v>570</v>
      </c>
      <c r="C30" s="204"/>
      <c r="D30" s="205"/>
      <c r="E30" s="201">
        <v>13500</v>
      </c>
      <c r="H30" s="207" t="s">
        <v>570</v>
      </c>
      <c r="I30" s="208"/>
      <c r="J30" s="209"/>
      <c r="K30" s="201">
        <v>13500</v>
      </c>
    </row>
    <row r="31" spans="2:12" ht="18.75">
      <c r="B31" s="194"/>
      <c r="C31" s="135"/>
      <c r="D31" s="165"/>
      <c r="E31" s="196"/>
      <c r="F31" s="196"/>
      <c r="G31" s="158"/>
      <c r="H31" s="159"/>
      <c r="I31" s="155"/>
      <c r="J31" s="171"/>
      <c r="K31" s="145"/>
      <c r="L31" s="145"/>
    </row>
    <row r="32" spans="1:11" ht="18.75">
      <c r="A32" s="281" t="s">
        <v>529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</row>
    <row r="33" spans="1:11" ht="15.75">
      <c r="A33" s="282" t="s">
        <v>527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</row>
    <row r="34" spans="1:11" ht="15.75">
      <c r="A34" s="283" t="s">
        <v>571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</row>
    <row r="35" spans="1:11" ht="15.75">
      <c r="A35" s="276" t="s">
        <v>528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</row>
    <row r="36" ht="15">
      <c r="J36" s="39"/>
    </row>
    <row r="37" spans="1:12" ht="16.5">
      <c r="A37" s="181" t="s">
        <v>520</v>
      </c>
      <c r="B37" s="181"/>
      <c r="C37" s="181"/>
      <c r="D37" s="181"/>
      <c r="E37" s="181"/>
      <c r="F37" s="182"/>
      <c r="G37" s="181"/>
      <c r="H37" s="181"/>
      <c r="I37" s="181"/>
      <c r="J37" s="183"/>
      <c r="K37" s="172"/>
      <c r="L37" s="172"/>
    </row>
    <row r="38" spans="1:12" ht="16.5">
      <c r="A38" s="2" t="s">
        <v>572</v>
      </c>
      <c r="B38" s="210"/>
      <c r="C38" s="156"/>
      <c r="D38" s="156"/>
      <c r="E38" s="156"/>
      <c r="F38" s="158"/>
      <c r="G38" s="158"/>
      <c r="H38" s="158"/>
      <c r="I38" s="158"/>
      <c r="J38" s="211"/>
      <c r="K38" s="172"/>
      <c r="L38" s="172"/>
    </row>
    <row r="39" spans="1:12" ht="16.5">
      <c r="A39" s="2"/>
      <c r="B39" s="212" t="s">
        <v>573</v>
      </c>
      <c r="C39" s="154"/>
      <c r="D39" s="154"/>
      <c r="E39" s="154"/>
      <c r="F39" s="146"/>
      <c r="G39" s="146"/>
      <c r="H39" s="146"/>
      <c r="I39" s="146"/>
      <c r="J39" s="184">
        <v>120100</v>
      </c>
      <c r="K39" s="172"/>
      <c r="L39" s="172"/>
    </row>
    <row r="40" spans="1:12" ht="16.5">
      <c r="A40" s="185" t="s">
        <v>521</v>
      </c>
      <c r="B40" s="186"/>
      <c r="C40" s="186"/>
      <c r="D40" s="186"/>
      <c r="E40" s="186"/>
      <c r="F40" s="187"/>
      <c r="G40" s="188"/>
      <c r="H40" s="181"/>
      <c r="I40" s="181"/>
      <c r="J40" s="172"/>
      <c r="K40" s="172"/>
      <c r="L40" s="172"/>
    </row>
    <row r="41" spans="1:12" ht="16.5">
      <c r="A41" s="194" t="s">
        <v>574</v>
      </c>
      <c r="B41" s="194"/>
      <c r="C41" s="213"/>
      <c r="D41" s="214"/>
      <c r="E41" s="156"/>
      <c r="F41" s="211"/>
      <c r="G41" s="215"/>
      <c r="H41" s="215"/>
      <c r="I41" s="215"/>
      <c r="J41" s="211"/>
      <c r="K41" s="172"/>
      <c r="L41" s="172"/>
    </row>
    <row r="42" spans="1:12" ht="16.5">
      <c r="A42" s="179"/>
      <c r="B42" s="212" t="s">
        <v>575</v>
      </c>
      <c r="C42" s="191"/>
      <c r="D42" s="191"/>
      <c r="E42" s="154"/>
      <c r="F42" s="184"/>
      <c r="G42" s="192"/>
      <c r="H42" s="192"/>
      <c r="I42" s="192"/>
      <c r="J42" s="184">
        <v>120100</v>
      </c>
      <c r="K42" s="172"/>
      <c r="L42" s="172"/>
    </row>
    <row r="43" ht="15">
      <c r="J43" s="39"/>
    </row>
    <row r="44" spans="1:11" ht="17.25">
      <c r="A44" s="172" t="s">
        <v>577</v>
      </c>
      <c r="B44" s="173"/>
      <c r="C44" s="173"/>
      <c r="D44" s="173"/>
      <c r="E44" s="173"/>
      <c r="F44" s="173"/>
      <c r="G44" s="173"/>
      <c r="H44" s="173"/>
      <c r="I44" s="173"/>
      <c r="J44" s="174"/>
      <c r="K44" s="173"/>
    </row>
    <row r="45" spans="1:11" ht="17.25">
      <c r="A45" s="172"/>
      <c r="B45" s="173"/>
      <c r="C45" s="173"/>
      <c r="D45" s="173"/>
      <c r="E45" s="173"/>
      <c r="F45" s="173"/>
      <c r="G45" s="173"/>
      <c r="H45" s="173"/>
      <c r="I45" s="173"/>
      <c r="J45" s="174"/>
      <c r="K45" s="173"/>
    </row>
    <row r="46" spans="1:11" ht="17.25">
      <c r="A46" s="173"/>
      <c r="B46" s="138"/>
      <c r="C46" s="138"/>
      <c r="D46" s="138"/>
      <c r="E46" s="138"/>
      <c r="F46" s="138"/>
      <c r="G46" s="277" t="s">
        <v>522</v>
      </c>
      <c r="H46" s="277"/>
      <c r="I46" s="277"/>
      <c r="J46" s="277"/>
      <c r="K46" s="173"/>
    </row>
    <row r="47" spans="1:11" ht="17.25">
      <c r="A47" s="172"/>
      <c r="B47" s="138"/>
      <c r="C47" s="138"/>
      <c r="D47" s="138"/>
      <c r="E47" s="138"/>
      <c r="F47" s="138"/>
      <c r="G47" s="277" t="s">
        <v>78</v>
      </c>
      <c r="H47" s="277"/>
      <c r="I47" s="277"/>
      <c r="J47" s="277"/>
      <c r="K47" s="173"/>
    </row>
    <row r="48" spans="1:11" ht="17.25">
      <c r="A48" s="173"/>
      <c r="B48" s="173"/>
      <c r="C48" s="173"/>
      <c r="D48" s="173"/>
      <c r="E48" s="173"/>
      <c r="F48" s="173"/>
      <c r="G48" s="173"/>
      <c r="H48" s="173"/>
      <c r="I48" s="173"/>
      <c r="J48" s="174"/>
      <c r="K48" s="173"/>
    </row>
    <row r="49" ht="15">
      <c r="J49" s="39"/>
    </row>
  </sheetData>
  <sheetProtection/>
  <mergeCells count="9">
    <mergeCell ref="A35:K35"/>
    <mergeCell ref="G46:J46"/>
    <mergeCell ref="G47:J47"/>
    <mergeCell ref="A1:K1"/>
    <mergeCell ref="A28:F28"/>
    <mergeCell ref="H28:K28"/>
    <mergeCell ref="A32:K32"/>
    <mergeCell ref="A33:K33"/>
    <mergeCell ref="A34:K3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3">
      <selection activeCell="G32" sqref="G32:J32"/>
    </sheetView>
  </sheetViews>
  <sheetFormatPr defaultColWidth="9.140625" defaultRowHeight="15"/>
  <cols>
    <col min="1" max="1" width="3.57421875" style="0" customWidth="1"/>
    <col min="3" max="3" width="5.8515625" style="0" customWidth="1"/>
    <col min="4" max="4" width="4.00390625" style="0" customWidth="1"/>
    <col min="5" max="5" width="8.421875" style="0" customWidth="1"/>
    <col min="6" max="6" width="7.8515625" style="0" customWidth="1"/>
    <col min="7" max="7" width="10.140625" style="0" bestFit="1" customWidth="1"/>
    <col min="8" max="8" width="6.00390625" style="0" customWidth="1"/>
    <col min="9" max="9" width="9.8515625" style="0" customWidth="1"/>
    <col min="10" max="10" width="13.140625" style="39" customWidth="1"/>
    <col min="11" max="11" width="11.57421875" style="0" customWidth="1"/>
  </cols>
  <sheetData>
    <row r="1" spans="1:11" s="141" customFormat="1" ht="37.5" customHeight="1">
      <c r="A1" s="278" t="s">
        <v>556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s="145" customFormat="1" ht="18.75">
      <c r="A2" s="142"/>
      <c r="B2" s="142"/>
      <c r="C2" s="142"/>
      <c r="D2" s="142"/>
      <c r="E2" s="142"/>
      <c r="F2" s="142"/>
      <c r="G2" s="142"/>
      <c r="H2" s="142"/>
      <c r="I2" s="143"/>
      <c r="J2" s="144"/>
      <c r="K2" s="193" t="s">
        <v>479</v>
      </c>
    </row>
    <row r="3" spans="1:10" s="145" customFormat="1" ht="18.75">
      <c r="A3" s="142"/>
      <c r="B3" s="142"/>
      <c r="C3" s="142"/>
      <c r="D3" s="142"/>
      <c r="E3" s="142"/>
      <c r="F3" s="142"/>
      <c r="G3" s="142"/>
      <c r="H3" s="142"/>
      <c r="I3" s="143"/>
      <c r="J3" s="144"/>
    </row>
    <row r="4" spans="1:11" s="145" customFormat="1" ht="18.75">
      <c r="A4" s="133" t="s">
        <v>520</v>
      </c>
      <c r="B4" s="133"/>
      <c r="C4" s="133"/>
      <c r="D4" s="133"/>
      <c r="E4" s="133"/>
      <c r="F4" s="134"/>
      <c r="G4" s="133"/>
      <c r="H4" s="133"/>
      <c r="I4" s="133"/>
      <c r="J4" s="134"/>
      <c r="K4"/>
    </row>
    <row r="5" spans="1:11" s="145" customFormat="1" ht="18.75">
      <c r="A5" s="155" t="s">
        <v>553</v>
      </c>
      <c r="B5" s="133"/>
      <c r="C5" s="133"/>
      <c r="D5" s="133"/>
      <c r="E5" s="133"/>
      <c r="F5" s="134"/>
      <c r="G5" s="133"/>
      <c r="H5" s="133"/>
      <c r="I5" s="133"/>
      <c r="J5" s="134"/>
      <c r="K5"/>
    </row>
    <row r="6" spans="1:11" s="145" customFormat="1" ht="18.75">
      <c r="A6" s="156"/>
      <c r="B6" s="154" t="s">
        <v>554</v>
      </c>
      <c r="C6" s="154"/>
      <c r="D6" s="154"/>
      <c r="E6" s="154"/>
      <c r="F6" s="146"/>
      <c r="G6" s="154"/>
      <c r="H6" s="154"/>
      <c r="I6" s="154"/>
      <c r="J6" s="146">
        <v>35000</v>
      </c>
      <c r="K6" s="135"/>
    </row>
    <row r="7" spans="1:11" s="145" customFormat="1" ht="18.75">
      <c r="A7" s="155" t="s">
        <v>551</v>
      </c>
      <c r="B7" s="133"/>
      <c r="C7" s="133"/>
      <c r="D7" s="133"/>
      <c r="E7" s="133"/>
      <c r="F7" s="134"/>
      <c r="G7" s="133"/>
      <c r="H7" s="133"/>
      <c r="I7" s="133"/>
      <c r="J7" s="134"/>
      <c r="K7"/>
    </row>
    <row r="8" spans="1:11" s="145" customFormat="1" ht="18.75">
      <c r="A8" s="156"/>
      <c r="B8" s="154" t="s">
        <v>552</v>
      </c>
      <c r="C8" s="154"/>
      <c r="D8" s="154"/>
      <c r="E8" s="154"/>
      <c r="F8" s="146"/>
      <c r="G8" s="154"/>
      <c r="H8" s="154"/>
      <c r="I8" s="154"/>
      <c r="J8" s="146">
        <v>80000</v>
      </c>
      <c r="K8" s="135"/>
    </row>
    <row r="9" spans="1:11" s="145" customFormat="1" ht="18.75">
      <c r="A9" s="156"/>
      <c r="B9" s="156"/>
      <c r="C9" s="156"/>
      <c r="D9" s="165" t="s">
        <v>523</v>
      </c>
      <c r="E9" s="156"/>
      <c r="F9" s="158"/>
      <c r="G9" s="156"/>
      <c r="H9" s="156"/>
      <c r="I9" s="156"/>
      <c r="J9" s="170">
        <f>SUM(J5:J8)</f>
        <v>115000</v>
      </c>
      <c r="K9" s="135"/>
    </row>
    <row r="10" spans="1:11" s="145" customFormat="1" ht="18.75">
      <c r="A10" s="156"/>
      <c r="B10" s="156"/>
      <c r="C10" s="156"/>
      <c r="D10" s="156"/>
      <c r="E10" s="156"/>
      <c r="F10" s="158"/>
      <c r="G10" s="156"/>
      <c r="H10" s="156"/>
      <c r="I10" s="156"/>
      <c r="J10" s="158"/>
      <c r="K10" s="135"/>
    </row>
    <row r="11" spans="1:11" s="145" customFormat="1" ht="18.75">
      <c r="A11" s="152" t="s">
        <v>521</v>
      </c>
      <c r="B11" s="152"/>
      <c r="C11" s="152"/>
      <c r="D11" s="152"/>
      <c r="E11" s="152"/>
      <c r="F11" s="153"/>
      <c r="G11" s="152"/>
      <c r="H11" s="152"/>
      <c r="I11" s="152"/>
      <c r="J11" s="153"/>
      <c r="K11"/>
    </row>
    <row r="12" spans="1:10" s="145" customFormat="1" ht="18.75">
      <c r="A12" s="155" t="s">
        <v>550</v>
      </c>
      <c r="B12" s="159"/>
      <c r="C12" s="159"/>
      <c r="D12" s="159"/>
      <c r="E12" s="159"/>
      <c r="F12" s="159"/>
      <c r="G12" s="159"/>
      <c r="H12" s="159"/>
      <c r="I12" s="155"/>
      <c r="J12" s="171"/>
    </row>
    <row r="13" spans="1:10" s="145" customFormat="1" ht="18.75">
      <c r="A13" s="155"/>
      <c r="B13" s="157" t="s">
        <v>536</v>
      </c>
      <c r="C13" s="160"/>
      <c r="D13" s="160"/>
      <c r="E13" s="160"/>
      <c r="F13" s="160"/>
      <c r="G13" s="160"/>
      <c r="H13" s="160"/>
      <c r="I13" s="157"/>
      <c r="J13" s="161">
        <v>107550</v>
      </c>
    </row>
    <row r="14" spans="1:10" s="145" customFormat="1" ht="18.75">
      <c r="A14" s="155"/>
      <c r="B14" s="157" t="s">
        <v>537</v>
      </c>
      <c r="C14" s="163"/>
      <c r="D14" s="163"/>
      <c r="E14" s="163"/>
      <c r="F14" s="163"/>
      <c r="G14" s="163"/>
      <c r="H14" s="163"/>
      <c r="I14" s="162"/>
      <c r="J14" s="164">
        <v>7450</v>
      </c>
    </row>
    <row r="15" spans="1:10" s="145" customFormat="1" ht="18.75">
      <c r="A15" s="159"/>
      <c r="B15" s="159"/>
      <c r="C15" s="159"/>
      <c r="D15" s="165" t="s">
        <v>523</v>
      </c>
      <c r="E15" s="159"/>
      <c r="F15" s="159"/>
      <c r="G15" s="159"/>
      <c r="H15" s="159"/>
      <c r="I15" s="155"/>
      <c r="J15" s="171">
        <f>SUM(J12:J14)</f>
        <v>115000</v>
      </c>
    </row>
    <row r="16" ht="18.75">
      <c r="A16" s="137"/>
    </row>
    <row r="17" spans="1:11" ht="18.75">
      <c r="A17" s="281" t="s">
        <v>529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</row>
    <row r="18" spans="1:11" ht="15.75">
      <c r="A18" s="282" t="s">
        <v>527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</row>
    <row r="19" spans="1:11" ht="15.75">
      <c r="A19" s="283" t="s">
        <v>540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1:11" ht="15.75">
      <c r="A20" s="276" t="s">
        <v>528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2" spans="1:9" ht="18.75">
      <c r="A22" s="133" t="s">
        <v>524</v>
      </c>
      <c r="B22" s="133"/>
      <c r="C22" s="133"/>
      <c r="D22" s="133"/>
      <c r="E22" s="133"/>
      <c r="F22" s="134"/>
      <c r="G22" s="147"/>
      <c r="H22" s="148"/>
      <c r="I22" s="147"/>
    </row>
    <row r="23" spans="1:10" ht="19.5">
      <c r="A23" s="149" t="s">
        <v>525</v>
      </c>
      <c r="B23" s="149"/>
      <c r="C23" s="149"/>
      <c r="D23" s="149"/>
      <c r="E23" s="149"/>
      <c r="F23" s="149"/>
      <c r="G23" s="149"/>
      <c r="H23" s="149" t="s">
        <v>526</v>
      </c>
      <c r="I23" s="147"/>
      <c r="J23" s="132"/>
    </row>
    <row r="24" spans="1:10" ht="19.5">
      <c r="A24" s="136"/>
      <c r="B24" s="150" t="s">
        <v>521</v>
      </c>
      <c r="C24" s="136"/>
      <c r="D24" s="136"/>
      <c r="E24" s="136"/>
      <c r="F24" s="136"/>
      <c r="G24" s="136"/>
      <c r="H24" s="136"/>
      <c r="I24" s="147"/>
      <c r="J24" s="132"/>
    </row>
    <row r="25" spans="1:11" ht="18.75">
      <c r="A25" s="131"/>
      <c r="B25" s="156" t="s">
        <v>555</v>
      </c>
      <c r="C25" s="156"/>
      <c r="D25" s="156"/>
      <c r="E25" s="156"/>
      <c r="F25" s="156"/>
      <c r="G25" s="158"/>
      <c r="H25" s="131"/>
      <c r="I25" s="156" t="s">
        <v>541</v>
      </c>
      <c r="J25" s="180"/>
      <c r="K25" s="158"/>
    </row>
    <row r="26" spans="2:11" ht="18.75">
      <c r="B26" s="154" t="s">
        <v>535</v>
      </c>
      <c r="C26" s="154"/>
      <c r="D26" s="154"/>
      <c r="E26" s="154"/>
      <c r="F26" s="154"/>
      <c r="G26" s="146">
        <v>30000</v>
      </c>
      <c r="I26" s="154" t="s">
        <v>542</v>
      </c>
      <c r="J26" s="176"/>
      <c r="K26" s="146">
        <v>30000</v>
      </c>
    </row>
    <row r="28" spans="1:11" ht="18.75">
      <c r="A28" s="281" t="s">
        <v>529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11" ht="15.75">
      <c r="A29" s="282" t="s">
        <v>527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</row>
    <row r="30" spans="1:11" ht="15.75">
      <c r="A30" s="283" t="s">
        <v>544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</row>
    <row r="31" spans="1:11" ht="15.75">
      <c r="A31" s="276" t="s">
        <v>528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3" spans="1:10" s="172" customFormat="1" ht="16.5">
      <c r="A33" s="181" t="s">
        <v>520</v>
      </c>
      <c r="B33" s="181"/>
      <c r="C33" s="181"/>
      <c r="D33" s="181"/>
      <c r="E33" s="181"/>
      <c r="F33" s="182"/>
      <c r="G33" s="181"/>
      <c r="H33" s="181"/>
      <c r="I33" s="181"/>
      <c r="J33" s="183"/>
    </row>
    <row r="34" spans="1:10" s="172" customFormat="1" ht="16.5">
      <c r="A34" s="2"/>
      <c r="B34" s="154" t="s">
        <v>545</v>
      </c>
      <c r="C34" s="154"/>
      <c r="D34" s="154"/>
      <c r="E34" s="154"/>
      <c r="F34" s="146"/>
      <c r="G34" s="146"/>
      <c r="H34" s="146"/>
      <c r="I34" s="146"/>
      <c r="J34" s="184">
        <v>91839</v>
      </c>
    </row>
    <row r="35" spans="1:9" s="172" customFormat="1" ht="16.5" customHeight="1">
      <c r="A35" s="185" t="s">
        <v>521</v>
      </c>
      <c r="B35" s="186"/>
      <c r="C35" s="186"/>
      <c r="D35" s="186"/>
      <c r="E35" s="186"/>
      <c r="F35" s="187"/>
      <c r="G35" s="188"/>
      <c r="H35" s="181"/>
      <c r="I35" s="181"/>
    </row>
    <row r="36" spans="1:10" s="172" customFormat="1" ht="16.5">
      <c r="A36" s="2"/>
      <c r="B36" s="189" t="s">
        <v>546</v>
      </c>
      <c r="C36" s="190"/>
      <c r="D36" s="191"/>
      <c r="E36" s="154"/>
      <c r="F36" s="184"/>
      <c r="G36" s="192"/>
      <c r="H36" s="192"/>
      <c r="I36" s="192"/>
      <c r="J36" s="184">
        <v>91839</v>
      </c>
    </row>
    <row r="38" spans="1:9" ht="18.75">
      <c r="A38" s="133" t="s">
        <v>524</v>
      </c>
      <c r="B38" s="133"/>
      <c r="C38" s="133"/>
      <c r="D38" s="133"/>
      <c r="E38" s="133"/>
      <c r="F38" s="134"/>
      <c r="G38" s="147"/>
      <c r="H38" s="148"/>
      <c r="I38" s="147"/>
    </row>
    <row r="39" spans="1:10" ht="19.5">
      <c r="A39" s="149" t="s">
        <v>525</v>
      </c>
      <c r="B39" s="149"/>
      <c r="C39" s="149"/>
      <c r="D39" s="149"/>
      <c r="E39" s="149"/>
      <c r="F39" s="149"/>
      <c r="G39" s="149"/>
      <c r="H39" s="149" t="s">
        <v>526</v>
      </c>
      <c r="I39" s="147"/>
      <c r="J39" s="132"/>
    </row>
    <row r="40" spans="1:10" ht="19.5">
      <c r="A40" s="136"/>
      <c r="B40" s="150" t="s">
        <v>520</v>
      </c>
      <c r="C40" s="136"/>
      <c r="D40" s="136"/>
      <c r="E40" s="136"/>
      <c r="F40" s="136"/>
      <c r="G40" s="136"/>
      <c r="H40" s="136"/>
      <c r="I40" s="147"/>
      <c r="J40" s="132"/>
    </row>
    <row r="41" spans="1:11" ht="18.75">
      <c r="A41" s="131"/>
      <c r="B41" s="156" t="s">
        <v>547</v>
      </c>
      <c r="C41" s="156"/>
      <c r="D41" s="156"/>
      <c r="E41" s="156"/>
      <c r="F41" s="156"/>
      <c r="G41" s="158"/>
      <c r="H41" s="131"/>
      <c r="I41" s="156" t="s">
        <v>549</v>
      </c>
      <c r="J41" s="180"/>
      <c r="K41" s="158"/>
    </row>
    <row r="42" spans="2:11" ht="18.75">
      <c r="B42" s="154" t="s">
        <v>548</v>
      </c>
      <c r="C42" s="190"/>
      <c r="D42" s="190"/>
      <c r="E42" s="190"/>
      <c r="F42" s="190"/>
      <c r="G42" s="146">
        <v>7335000</v>
      </c>
      <c r="I42" s="154" t="s">
        <v>548</v>
      </c>
      <c r="J42" s="176"/>
      <c r="K42" s="146">
        <v>7335000</v>
      </c>
    </row>
    <row r="45" spans="1:11" ht="17.25">
      <c r="A45" s="172" t="s">
        <v>543</v>
      </c>
      <c r="B45" s="173"/>
      <c r="C45" s="173"/>
      <c r="D45" s="173"/>
      <c r="E45" s="173"/>
      <c r="F45" s="173"/>
      <c r="G45" s="173"/>
      <c r="H45" s="173"/>
      <c r="I45" s="173"/>
      <c r="J45" s="174"/>
      <c r="K45" s="173"/>
    </row>
    <row r="46" spans="1:11" ht="17.25">
      <c r="A46" s="172"/>
      <c r="B46" s="173"/>
      <c r="C46" s="173"/>
      <c r="D46" s="173"/>
      <c r="E46" s="173"/>
      <c r="F46" s="173"/>
      <c r="G46" s="173"/>
      <c r="H46" s="173"/>
      <c r="I46" s="173"/>
      <c r="J46" s="174"/>
      <c r="K46" s="173"/>
    </row>
    <row r="47" spans="1:11" ht="17.25">
      <c r="A47" s="172"/>
      <c r="B47" s="173"/>
      <c r="C47" s="173"/>
      <c r="D47" s="173"/>
      <c r="E47" s="173"/>
      <c r="F47" s="173"/>
      <c r="G47" s="173"/>
      <c r="H47" s="173"/>
      <c r="I47" s="173"/>
      <c r="J47" s="174"/>
      <c r="K47" s="173"/>
    </row>
    <row r="48" spans="1:11" ht="17.25">
      <c r="A48" s="173"/>
      <c r="B48" s="173"/>
      <c r="C48" s="173"/>
      <c r="D48" s="173"/>
      <c r="E48" s="173"/>
      <c r="F48" s="173"/>
      <c r="G48" s="173"/>
      <c r="H48" s="173"/>
      <c r="I48" s="173"/>
      <c r="J48" s="174"/>
      <c r="K48" s="173"/>
    </row>
    <row r="49" spans="1:11" ht="17.25">
      <c r="A49" s="173"/>
      <c r="B49" s="138"/>
      <c r="C49" s="138"/>
      <c r="D49" s="138"/>
      <c r="E49" s="138"/>
      <c r="F49" s="138"/>
      <c r="G49" s="277" t="s">
        <v>522</v>
      </c>
      <c r="H49" s="277"/>
      <c r="I49" s="277"/>
      <c r="J49" s="277"/>
      <c r="K49" s="173"/>
    </row>
    <row r="50" spans="1:11" ht="17.25">
      <c r="A50" s="172"/>
      <c r="B50" s="138"/>
      <c r="C50" s="138"/>
      <c r="D50" s="138"/>
      <c r="E50" s="138"/>
      <c r="F50" s="138"/>
      <c r="G50" s="277" t="s">
        <v>78</v>
      </c>
      <c r="H50" s="277"/>
      <c r="I50" s="277"/>
      <c r="J50" s="277"/>
      <c r="K50" s="173"/>
    </row>
    <row r="51" spans="1:11" ht="17.25">
      <c r="A51" s="173"/>
      <c r="B51" s="173"/>
      <c r="C51" s="173"/>
      <c r="D51" s="173"/>
      <c r="E51" s="173"/>
      <c r="F51" s="173"/>
      <c r="G51" s="173"/>
      <c r="H51" s="173"/>
      <c r="I51" s="173"/>
      <c r="J51" s="174"/>
      <c r="K51" s="173"/>
    </row>
  </sheetData>
  <sheetProtection/>
  <mergeCells count="11">
    <mergeCell ref="G49:J49"/>
    <mergeCell ref="G50:J50"/>
    <mergeCell ref="A28:K28"/>
    <mergeCell ref="A29:K29"/>
    <mergeCell ref="A30:K30"/>
    <mergeCell ref="A31:K31"/>
    <mergeCell ref="A1:K1"/>
    <mergeCell ref="A17:K17"/>
    <mergeCell ref="A18:K18"/>
    <mergeCell ref="A19:K19"/>
    <mergeCell ref="A20:K20"/>
  </mergeCells>
  <printOptions/>
  <pageMargins left="0.7086614173228347" right="0.7086614173228347" top="0.62" bottom="0.5511811023622047" header="0.31496062992125984" footer="0.31496062992125984"/>
  <pageSetup fitToHeight="2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3.57421875" style="0" customWidth="1"/>
    <col min="2" max="2" width="3.8515625" style="0" customWidth="1"/>
    <col min="3" max="3" width="5.8515625" style="0" customWidth="1"/>
    <col min="4" max="4" width="5.421875" style="0" customWidth="1"/>
    <col min="5" max="5" width="14.140625" style="0" customWidth="1"/>
    <col min="6" max="6" width="10.00390625" style="0" customWidth="1"/>
    <col min="7" max="7" width="4.57421875" style="0" customWidth="1"/>
    <col min="8" max="8" width="3.28125" style="0" customWidth="1"/>
    <col min="9" max="9" width="9.8515625" style="0" customWidth="1"/>
    <col min="10" max="10" width="21.421875" style="39" customWidth="1"/>
    <col min="11" max="11" width="11.57421875" style="0" customWidth="1"/>
  </cols>
  <sheetData>
    <row r="1" spans="1:12" s="141" customFormat="1" ht="37.5" customHeight="1">
      <c r="A1" s="278" t="s">
        <v>652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1" s="145" customFormat="1" ht="18.75">
      <c r="A2" s="142"/>
      <c r="B2" s="142"/>
      <c r="C2" s="142"/>
      <c r="D2" s="142"/>
      <c r="E2" s="142"/>
      <c r="F2" s="142"/>
      <c r="G2" s="142"/>
      <c r="H2" s="142"/>
      <c r="I2" s="143"/>
      <c r="J2" s="144"/>
      <c r="K2" s="193" t="s">
        <v>479</v>
      </c>
    </row>
    <row r="3" spans="1:10" s="145" customFormat="1" ht="18.75">
      <c r="A3" s="142"/>
      <c r="B3" s="142"/>
      <c r="C3" s="142"/>
      <c r="D3" s="142"/>
      <c r="E3" s="142"/>
      <c r="F3" s="142"/>
      <c r="G3" s="142"/>
      <c r="H3" s="142"/>
      <c r="I3" s="143"/>
      <c r="J3" s="144"/>
    </row>
    <row r="4" spans="1:11" s="145" customFormat="1" ht="18.75">
      <c r="A4" s="133" t="s">
        <v>520</v>
      </c>
      <c r="B4" s="133"/>
      <c r="C4" s="133"/>
      <c r="D4" s="133"/>
      <c r="E4" s="133"/>
      <c r="F4" s="134"/>
      <c r="G4" s="133"/>
      <c r="H4" s="133"/>
      <c r="I4" s="133"/>
      <c r="J4" s="134"/>
      <c r="K4"/>
    </row>
    <row r="5" spans="1:11" s="145" customFormat="1" ht="18.75">
      <c r="A5" s="2" t="s">
        <v>626</v>
      </c>
      <c r="B5" s="210"/>
      <c r="C5" s="230"/>
      <c r="D5" s="230"/>
      <c r="E5" s="230"/>
      <c r="F5" s="231"/>
      <c r="G5" s="232"/>
      <c r="H5" s="233"/>
      <c r="I5" s="234"/>
      <c r="J5" s="134"/>
      <c r="K5"/>
    </row>
    <row r="6" spans="1:11" s="145" customFormat="1" ht="18.75">
      <c r="A6" s="2"/>
      <c r="B6" s="212" t="s">
        <v>627</v>
      </c>
      <c r="C6" s="235"/>
      <c r="D6" s="235"/>
      <c r="E6" s="235"/>
      <c r="F6" s="236"/>
      <c r="G6" s="237"/>
      <c r="H6" s="238"/>
      <c r="I6" s="238"/>
      <c r="J6" s="238">
        <v>2328000</v>
      </c>
      <c r="K6" s="135"/>
    </row>
    <row r="7" spans="1:11" s="145" customFormat="1" ht="18.75">
      <c r="A7" s="154" t="s">
        <v>628</v>
      </c>
      <c r="B7" s="212"/>
      <c r="C7" s="235"/>
      <c r="D7" s="235"/>
      <c r="E7" s="235"/>
      <c r="F7" s="236"/>
      <c r="G7" s="237"/>
      <c r="H7" s="238"/>
      <c r="I7" s="238"/>
      <c r="J7" s="238">
        <v>12043343</v>
      </c>
      <c r="K7" s="135"/>
    </row>
    <row r="8" spans="1:11" s="145" customFormat="1" ht="18.75">
      <c r="A8" s="239" t="s">
        <v>629</v>
      </c>
      <c r="B8" s="240"/>
      <c r="C8" s="240"/>
      <c r="D8" s="240"/>
      <c r="E8" s="240"/>
      <c r="F8" s="240"/>
      <c r="G8" s="240"/>
      <c r="H8" s="241"/>
      <c r="I8" s="241"/>
      <c r="J8" s="241"/>
      <c r="K8"/>
    </row>
    <row r="9" spans="1:11" s="145" customFormat="1" ht="18.75">
      <c r="A9" s="239"/>
      <c r="B9" s="242" t="s">
        <v>630</v>
      </c>
      <c r="C9" s="243"/>
      <c r="D9" s="243"/>
      <c r="E9" s="243"/>
      <c r="F9" s="243"/>
      <c r="G9" s="243"/>
      <c r="H9" s="238"/>
      <c r="I9" s="238"/>
      <c r="J9" s="238">
        <v>30000</v>
      </c>
      <c r="K9" s="135"/>
    </row>
    <row r="10" spans="1:11" s="145" customFormat="1" ht="18.75">
      <c r="A10" s="156"/>
      <c r="B10" s="156"/>
      <c r="C10" s="156"/>
      <c r="D10" s="165" t="s">
        <v>523</v>
      </c>
      <c r="E10" s="156"/>
      <c r="F10" s="158"/>
      <c r="G10" s="156"/>
      <c r="H10" s="156"/>
      <c r="I10" s="156"/>
      <c r="J10" s="170">
        <f>SUM(J5:J9)</f>
        <v>14401343</v>
      </c>
      <c r="K10" s="135"/>
    </row>
    <row r="11" spans="1:11" s="145" customFormat="1" ht="18.75">
      <c r="A11" s="156"/>
      <c r="B11" s="156"/>
      <c r="C11" s="156"/>
      <c r="D11" s="156"/>
      <c r="E11" s="156"/>
      <c r="F11" s="158"/>
      <c r="G11" s="156"/>
      <c r="H11" s="156"/>
      <c r="I11" s="156"/>
      <c r="J11" s="158"/>
      <c r="K11" s="135"/>
    </row>
    <row r="12" spans="1:11" s="145" customFormat="1" ht="18.75">
      <c r="A12" s="152" t="s">
        <v>521</v>
      </c>
      <c r="B12" s="152"/>
      <c r="C12" s="152"/>
      <c r="D12" s="152"/>
      <c r="E12" s="152"/>
      <c r="F12" s="153"/>
      <c r="G12" s="152"/>
      <c r="H12" s="152"/>
      <c r="I12" s="152"/>
      <c r="J12" s="153"/>
      <c r="K12"/>
    </row>
    <row r="13" spans="1:10" s="145" customFormat="1" ht="18.75">
      <c r="A13" s="155" t="s">
        <v>550</v>
      </c>
      <c r="B13" s="159"/>
      <c r="C13" s="159"/>
      <c r="D13" s="159"/>
      <c r="E13" s="159"/>
      <c r="F13" s="159"/>
      <c r="G13" s="159"/>
      <c r="H13" s="159"/>
      <c r="I13" s="155"/>
      <c r="J13" s="171"/>
    </row>
    <row r="14" spans="1:10" s="145" customFormat="1" ht="18.75">
      <c r="A14" s="155"/>
      <c r="B14" s="157" t="s">
        <v>536</v>
      </c>
      <c r="C14" s="160"/>
      <c r="D14" s="160"/>
      <c r="E14" s="160"/>
      <c r="F14" s="160"/>
      <c r="G14" s="160"/>
      <c r="H14" s="160"/>
      <c r="I14" s="157"/>
      <c r="J14" s="161">
        <v>22440</v>
      </c>
    </row>
    <row r="15" spans="1:10" s="145" customFormat="1" ht="18.75">
      <c r="A15" s="2" t="s">
        <v>631</v>
      </c>
      <c r="B15" s="2"/>
      <c r="C15" s="196"/>
      <c r="D15" s="196"/>
      <c r="E15" s="196"/>
      <c r="F15" s="196"/>
      <c r="G15" s="196"/>
      <c r="H15" s="196"/>
      <c r="I15" s="194"/>
      <c r="J15" s="197"/>
    </row>
    <row r="16" spans="1:10" s="145" customFormat="1" ht="18.75">
      <c r="A16" s="156"/>
      <c r="B16" s="244" t="s">
        <v>632</v>
      </c>
      <c r="C16" s="160"/>
      <c r="D16" s="160"/>
      <c r="E16" s="160"/>
      <c r="F16" s="160"/>
      <c r="G16" s="160"/>
      <c r="H16" s="160"/>
      <c r="I16" s="157"/>
      <c r="J16" s="161">
        <v>7560</v>
      </c>
    </row>
    <row r="17" spans="1:10" s="145" customFormat="1" ht="18.75">
      <c r="A17" s="245" t="s">
        <v>614</v>
      </c>
      <c r="B17" s="246"/>
      <c r="C17" s="240"/>
      <c r="D17" s="240"/>
      <c r="E17" s="240"/>
      <c r="F17" s="240"/>
      <c r="G17" s="240"/>
      <c r="H17" s="240"/>
      <c r="I17" s="240"/>
      <c r="J17" s="240"/>
    </row>
    <row r="18" spans="1:16" s="145" customFormat="1" ht="18.75">
      <c r="A18" s="239"/>
      <c r="B18" s="247" t="s">
        <v>633</v>
      </c>
      <c r="C18" s="243"/>
      <c r="D18" s="243"/>
      <c r="E18" s="243"/>
      <c r="F18" s="243"/>
      <c r="G18" s="243"/>
      <c r="H18" s="238"/>
      <c r="I18" s="157"/>
      <c r="J18" s="161">
        <v>1833071</v>
      </c>
      <c r="P18" s="240"/>
    </row>
    <row r="19" spans="1:16" s="145" customFormat="1" ht="18.75">
      <c r="A19" s="239"/>
      <c r="B19" s="247" t="s">
        <v>634</v>
      </c>
      <c r="C19" s="248"/>
      <c r="D19" s="248"/>
      <c r="E19" s="248"/>
      <c r="F19" s="248"/>
      <c r="G19" s="248"/>
      <c r="H19" s="249"/>
      <c r="I19" s="157"/>
      <c r="J19" s="161">
        <v>494929</v>
      </c>
      <c r="P19" s="240"/>
    </row>
    <row r="20" spans="1:16" s="145" customFormat="1" ht="18.75">
      <c r="A20" s="239" t="s">
        <v>635</v>
      </c>
      <c r="B20" s="195"/>
      <c r="C20" s="160"/>
      <c r="D20" s="160"/>
      <c r="E20" s="160"/>
      <c r="F20" s="160"/>
      <c r="G20" s="160"/>
      <c r="H20" s="160"/>
      <c r="I20" s="157"/>
      <c r="J20" s="161"/>
      <c r="P20" s="240"/>
    </row>
    <row r="21" spans="1:10" s="145" customFormat="1" ht="18.75">
      <c r="A21" s="239"/>
      <c r="B21" s="247" t="s">
        <v>636</v>
      </c>
      <c r="C21" s="160"/>
      <c r="D21" s="160"/>
      <c r="E21" s="160"/>
      <c r="F21" s="160"/>
      <c r="G21" s="160"/>
      <c r="H21" s="160"/>
      <c r="I21" s="157"/>
      <c r="J21" s="161">
        <v>9482947</v>
      </c>
    </row>
    <row r="22" spans="1:10" s="145" customFormat="1" ht="18.75">
      <c r="A22" s="239"/>
      <c r="B22" s="250" t="s">
        <v>637</v>
      </c>
      <c r="C22" s="160"/>
      <c r="D22" s="160"/>
      <c r="E22" s="160"/>
      <c r="F22" s="160"/>
      <c r="G22" s="160"/>
      <c r="H22" s="160"/>
      <c r="I22" s="157"/>
      <c r="J22" s="161">
        <v>2560396</v>
      </c>
    </row>
    <row r="23" spans="1:12" s="145" customFormat="1" ht="18.75">
      <c r="A23" s="159"/>
      <c r="B23" s="159"/>
      <c r="C23" s="159"/>
      <c r="D23" s="165" t="s">
        <v>523</v>
      </c>
      <c r="E23" s="159"/>
      <c r="F23" s="159"/>
      <c r="G23" s="159"/>
      <c r="H23" s="159"/>
      <c r="I23" s="155"/>
      <c r="J23" s="171">
        <f>SUM(J13:J22)</f>
        <v>14401343</v>
      </c>
      <c r="L23" s="251"/>
    </row>
    <row r="24" ht="18.75">
      <c r="A24" s="137"/>
    </row>
    <row r="25" spans="1:11" ht="18.75">
      <c r="A25" s="152" t="s">
        <v>524</v>
      </c>
      <c r="B25" s="152"/>
      <c r="C25" s="152"/>
      <c r="D25" s="152"/>
      <c r="E25" s="152"/>
      <c r="F25" s="153"/>
      <c r="G25" s="152"/>
      <c r="H25" s="152"/>
      <c r="I25" s="152"/>
      <c r="J25" s="153"/>
      <c r="K25" s="131"/>
    </row>
    <row r="26" spans="1:11" ht="19.5">
      <c r="A26" s="181" t="s">
        <v>525</v>
      </c>
      <c r="B26" s="181"/>
      <c r="C26" s="181"/>
      <c r="D26" s="181"/>
      <c r="E26" s="181"/>
      <c r="F26" s="182"/>
      <c r="G26" s="252"/>
      <c r="H26" s="181" t="s">
        <v>526</v>
      </c>
      <c r="I26" s="181"/>
      <c r="J26" s="181"/>
      <c r="K26" s="253"/>
    </row>
    <row r="27" spans="1:11" ht="19.5">
      <c r="A27" s="254" t="s">
        <v>521</v>
      </c>
      <c r="B27" s="181"/>
      <c r="C27" s="181"/>
      <c r="D27" s="181"/>
      <c r="E27" s="181"/>
      <c r="F27" s="255"/>
      <c r="G27" s="252"/>
      <c r="H27" s="156"/>
      <c r="I27" s="156"/>
      <c r="J27" s="156"/>
      <c r="K27" s="253"/>
    </row>
    <row r="28" spans="2:11" ht="15.75">
      <c r="B28" s="156" t="s">
        <v>555</v>
      </c>
      <c r="C28" s="246"/>
      <c r="D28" s="246"/>
      <c r="E28" s="246"/>
      <c r="F28" s="211"/>
      <c r="H28" s="245" t="s">
        <v>614</v>
      </c>
      <c r="I28" s="246"/>
      <c r="J28" s="256"/>
      <c r="K28" s="257"/>
    </row>
    <row r="29" spans="3:11" ht="15.75">
      <c r="C29" s="154" t="s">
        <v>638</v>
      </c>
      <c r="D29" s="258"/>
      <c r="E29" s="258"/>
      <c r="F29" s="146">
        <v>129294</v>
      </c>
      <c r="H29" s="239"/>
      <c r="I29" s="247" t="s">
        <v>639</v>
      </c>
      <c r="J29" s="259"/>
      <c r="K29" s="146">
        <v>129294</v>
      </c>
    </row>
    <row r="30" spans="3:11" ht="15.75">
      <c r="C30" s="154" t="s">
        <v>640</v>
      </c>
      <c r="D30" s="260"/>
      <c r="E30" s="260"/>
      <c r="F30" s="167">
        <v>2510</v>
      </c>
      <c r="H30" s="239"/>
      <c r="I30" s="247" t="s">
        <v>641</v>
      </c>
      <c r="J30" s="261"/>
      <c r="K30" s="167">
        <v>2510</v>
      </c>
    </row>
    <row r="31" spans="3:11" ht="15.75">
      <c r="C31" s="156"/>
      <c r="D31" s="246"/>
      <c r="E31" s="246"/>
      <c r="F31" s="158"/>
      <c r="H31" s="239"/>
      <c r="I31" s="195"/>
      <c r="J31" s="262"/>
      <c r="K31" s="158"/>
    </row>
    <row r="32" spans="2:11" ht="15.75">
      <c r="B32" s="156" t="s">
        <v>555</v>
      </c>
      <c r="C32" s="156"/>
      <c r="D32" s="246"/>
      <c r="E32" s="246"/>
      <c r="F32" s="158"/>
      <c r="H32" s="239" t="s">
        <v>635</v>
      </c>
      <c r="I32" s="195"/>
      <c r="J32" s="262"/>
      <c r="K32" s="158"/>
    </row>
    <row r="33" spans="3:11" ht="15.75">
      <c r="C33" s="154" t="s">
        <v>638</v>
      </c>
      <c r="D33" s="258"/>
      <c r="E33" s="258"/>
      <c r="F33" s="146">
        <v>372441</v>
      </c>
      <c r="H33" s="239"/>
      <c r="I33" s="247" t="s">
        <v>636</v>
      </c>
      <c r="J33" s="259"/>
      <c r="K33" s="146">
        <v>473000</v>
      </c>
    </row>
    <row r="34" spans="3:12" ht="18.75" customHeight="1">
      <c r="C34" s="154" t="s">
        <v>640</v>
      </c>
      <c r="D34" s="260"/>
      <c r="E34" s="260"/>
      <c r="F34" s="167">
        <v>100559</v>
      </c>
      <c r="H34" s="239"/>
      <c r="I34" s="214"/>
      <c r="J34" s="262"/>
      <c r="K34" s="158"/>
      <c r="L34" s="263"/>
    </row>
    <row r="35" spans="3:12" ht="18.75" customHeight="1">
      <c r="C35" s="156"/>
      <c r="D35" s="246"/>
      <c r="E35" s="246"/>
      <c r="F35" s="158"/>
      <c r="H35" s="239"/>
      <c r="I35" s="214"/>
      <c r="J35" s="262"/>
      <c r="K35" s="158"/>
      <c r="L35" s="263"/>
    </row>
    <row r="36" spans="2:12" ht="15.75" customHeight="1">
      <c r="B36" s="156" t="s">
        <v>555</v>
      </c>
      <c r="C36" s="156"/>
      <c r="D36" s="246"/>
      <c r="E36" s="246"/>
      <c r="F36" s="158"/>
      <c r="H36" s="203" t="s">
        <v>642</v>
      </c>
      <c r="I36" s="214"/>
      <c r="J36" s="262"/>
      <c r="K36" s="158"/>
      <c r="L36" s="263"/>
    </row>
    <row r="37" spans="3:12" ht="15.75" customHeight="1">
      <c r="C37" s="154" t="s">
        <v>638</v>
      </c>
      <c r="D37" s="258"/>
      <c r="E37" s="258"/>
      <c r="F37" s="146">
        <v>166250</v>
      </c>
      <c r="H37" s="239"/>
      <c r="I37" s="191" t="s">
        <v>643</v>
      </c>
      <c r="J37" s="259"/>
      <c r="K37" s="146">
        <v>211137</v>
      </c>
      <c r="L37" s="263"/>
    </row>
    <row r="38" spans="3:12" ht="15.75" customHeight="1">
      <c r="C38" s="154" t="s">
        <v>640</v>
      </c>
      <c r="D38" s="260"/>
      <c r="E38" s="260"/>
      <c r="F38" s="167">
        <v>44887</v>
      </c>
      <c r="H38" s="239"/>
      <c r="I38" s="214"/>
      <c r="J38" s="262"/>
      <c r="K38" s="158"/>
      <c r="L38" s="263"/>
    </row>
    <row r="39" spans="2:12" ht="15" customHeight="1">
      <c r="B39" s="239"/>
      <c r="C39" s="214"/>
      <c r="D39" s="246"/>
      <c r="E39" s="246"/>
      <c r="F39" s="158"/>
      <c r="H39" s="239"/>
      <c r="I39" s="214"/>
      <c r="J39" s="262"/>
      <c r="K39" s="158"/>
      <c r="L39" s="263"/>
    </row>
    <row r="40" spans="1:12" s="172" customFormat="1" ht="16.5">
      <c r="A40"/>
      <c r="B40" s="2" t="s">
        <v>644</v>
      </c>
      <c r="C40" s="264"/>
      <c r="D40" s="246"/>
      <c r="E40" s="246"/>
      <c r="F40" s="158"/>
      <c r="G40"/>
      <c r="H40" s="2" t="s">
        <v>645</v>
      </c>
      <c r="I40" s="264"/>
      <c r="J40" s="262"/>
      <c r="K40" s="158"/>
      <c r="L40" s="263"/>
    </row>
    <row r="41" spans="1:11" s="172" customFormat="1" ht="16.5">
      <c r="A41"/>
      <c r="B41" s="265"/>
      <c r="C41" s="266" t="s">
        <v>646</v>
      </c>
      <c r="D41" s="258"/>
      <c r="E41" s="258"/>
      <c r="F41" s="146">
        <v>230000</v>
      </c>
      <c r="G41"/>
      <c r="H41" s="265"/>
      <c r="I41" s="266" t="s">
        <v>646</v>
      </c>
      <c r="J41" s="259"/>
      <c r="K41" s="146">
        <v>20000</v>
      </c>
    </row>
    <row r="42" spans="1:11" s="172" customFormat="1" ht="16.5" customHeight="1">
      <c r="A42"/>
      <c r="B42" s="265"/>
      <c r="C42" s="264"/>
      <c r="D42" s="246"/>
      <c r="E42" s="246"/>
      <c r="F42" s="158"/>
      <c r="G42"/>
      <c r="H42" s="267" t="s">
        <v>647</v>
      </c>
      <c r="I42" s="264"/>
      <c r="J42" s="262"/>
      <c r="K42" s="158"/>
    </row>
    <row r="43" spans="1:11" s="172" customFormat="1" ht="16.5" customHeight="1">
      <c r="A43"/>
      <c r="B43" s="265"/>
      <c r="C43" s="264"/>
      <c r="D43" s="246"/>
      <c r="E43" s="246"/>
      <c r="F43" s="158"/>
      <c r="G43"/>
      <c r="H43" s="265"/>
      <c r="I43" s="266" t="s">
        <v>646</v>
      </c>
      <c r="J43" s="259"/>
      <c r="K43" s="146">
        <v>10000</v>
      </c>
    </row>
    <row r="44" spans="1:11" s="172" customFormat="1" ht="16.5" customHeight="1">
      <c r="A44"/>
      <c r="B44" s="265"/>
      <c r="C44" s="264"/>
      <c r="D44" s="246"/>
      <c r="E44" s="246"/>
      <c r="F44" s="158"/>
      <c r="G44"/>
      <c r="H44" s="2" t="s">
        <v>565</v>
      </c>
      <c r="I44" s="264"/>
      <c r="J44" s="262"/>
      <c r="K44" s="158"/>
    </row>
    <row r="45" spans="1:11" s="172" customFormat="1" ht="16.5" customHeight="1">
      <c r="A45"/>
      <c r="B45" s="265"/>
      <c r="C45" s="264"/>
      <c r="D45" s="246"/>
      <c r="E45" s="246"/>
      <c r="F45" s="158"/>
      <c r="G45"/>
      <c r="H45" s="265"/>
      <c r="I45" s="266" t="s">
        <v>646</v>
      </c>
      <c r="J45" s="259"/>
      <c r="K45" s="146">
        <v>200000</v>
      </c>
    </row>
    <row r="46" spans="1:11" s="172" customFormat="1" ht="16.5" customHeight="1">
      <c r="A46"/>
      <c r="B46" s="265"/>
      <c r="C46" s="264"/>
      <c r="D46" s="246"/>
      <c r="E46" s="246"/>
      <c r="F46" s="158"/>
      <c r="G46"/>
      <c r="H46" s="265"/>
      <c r="I46" s="264"/>
      <c r="J46" s="262"/>
      <c r="K46" s="158"/>
    </row>
    <row r="47" spans="1:11" s="172" customFormat="1" ht="16.5" customHeight="1">
      <c r="A47"/>
      <c r="B47" s="268" t="s">
        <v>648</v>
      </c>
      <c r="C47" s="214"/>
      <c r="D47" s="213"/>
      <c r="E47" s="269"/>
      <c r="F47" s="270"/>
      <c r="G47" s="271" t="s">
        <v>649</v>
      </c>
      <c r="H47" s="214"/>
      <c r="I47" s="137"/>
      <c r="J47" s="156"/>
      <c r="K47" s="272"/>
    </row>
    <row r="48" spans="1:11" s="172" customFormat="1" ht="16.5" customHeight="1">
      <c r="A48"/>
      <c r="B48" s="268"/>
      <c r="C48" s="191" t="s">
        <v>650</v>
      </c>
      <c r="D48" s="273"/>
      <c r="E48" s="274"/>
      <c r="F48" s="274">
        <v>95380</v>
      </c>
      <c r="G48" s="271"/>
      <c r="H48" s="191" t="s">
        <v>651</v>
      </c>
      <c r="I48" s="275"/>
      <c r="J48" s="154"/>
      <c r="K48" s="274">
        <v>95380</v>
      </c>
    </row>
    <row r="49" spans="1:11" s="172" customFormat="1" ht="16.5" customHeight="1">
      <c r="A49"/>
      <c r="B49" s="265"/>
      <c r="C49" s="264"/>
      <c r="D49" s="246"/>
      <c r="E49" s="246"/>
      <c r="F49" s="158"/>
      <c r="G49"/>
      <c r="H49" s="265"/>
      <c r="I49" s="264"/>
      <c r="J49" s="262"/>
      <c r="K49" s="158"/>
    </row>
    <row r="51" spans="1:11" ht="17.25">
      <c r="A51" s="172" t="s">
        <v>653</v>
      </c>
      <c r="B51" s="173"/>
      <c r="C51" s="173"/>
      <c r="D51" s="173"/>
      <c r="E51" s="173"/>
      <c r="F51" s="173"/>
      <c r="G51" s="173"/>
      <c r="H51" s="173"/>
      <c r="I51" s="173"/>
      <c r="J51" s="174"/>
      <c r="K51" s="173"/>
    </row>
    <row r="52" spans="1:11" ht="17.25">
      <c r="A52" s="172"/>
      <c r="B52" s="173"/>
      <c r="C52" s="173"/>
      <c r="D52" s="173"/>
      <c r="E52" s="173"/>
      <c r="F52" s="173"/>
      <c r="G52" s="173"/>
      <c r="H52" s="173"/>
      <c r="I52" s="173"/>
      <c r="J52" s="174"/>
      <c r="K52" s="173"/>
    </row>
    <row r="53" spans="1:11" ht="17.25">
      <c r="A53" s="172"/>
      <c r="B53" s="173"/>
      <c r="C53" s="173"/>
      <c r="D53" s="173"/>
      <c r="E53" s="173"/>
      <c r="F53" s="173"/>
      <c r="G53" s="173"/>
      <c r="H53" s="173"/>
      <c r="I53" s="173"/>
      <c r="J53" s="174"/>
      <c r="K53" s="173"/>
    </row>
    <row r="54" spans="1:11" ht="17.25">
      <c r="A54" s="173"/>
      <c r="B54" s="173"/>
      <c r="C54" s="173"/>
      <c r="D54" s="173"/>
      <c r="E54" s="173"/>
      <c r="F54" s="173"/>
      <c r="G54" s="173"/>
      <c r="H54" s="173"/>
      <c r="I54" s="173"/>
      <c r="J54" s="174"/>
      <c r="K54" s="173"/>
    </row>
    <row r="55" spans="1:11" ht="17.25">
      <c r="A55" s="173"/>
      <c r="B55" s="138"/>
      <c r="C55" s="138"/>
      <c r="D55" s="138"/>
      <c r="E55" s="138"/>
      <c r="F55" s="138"/>
      <c r="G55" s="277" t="s">
        <v>522</v>
      </c>
      <c r="H55" s="277"/>
      <c r="I55" s="277"/>
      <c r="J55" s="277"/>
      <c r="K55" s="173"/>
    </row>
    <row r="56" spans="1:11" ht="17.25">
      <c r="A56" s="172"/>
      <c r="B56" s="138"/>
      <c r="C56" s="138"/>
      <c r="D56" s="138"/>
      <c r="E56" s="138"/>
      <c r="F56" s="138"/>
      <c r="G56" s="277" t="s">
        <v>78</v>
      </c>
      <c r="H56" s="277"/>
      <c r="I56" s="277"/>
      <c r="J56" s="277"/>
      <c r="K56" s="173"/>
    </row>
    <row r="57" spans="1:11" ht="17.25">
      <c r="A57" s="173"/>
      <c r="B57" s="173"/>
      <c r="C57" s="173"/>
      <c r="D57" s="173"/>
      <c r="E57" s="173"/>
      <c r="F57" s="173"/>
      <c r="G57" s="173"/>
      <c r="H57" s="173"/>
      <c r="I57" s="173"/>
      <c r="J57" s="174"/>
      <c r="K57" s="173"/>
    </row>
  </sheetData>
  <sheetProtection/>
  <mergeCells count="3">
    <mergeCell ref="A1:L1"/>
    <mergeCell ref="G55:J55"/>
    <mergeCell ref="G56:J56"/>
  </mergeCells>
  <printOptions/>
  <pageMargins left="0.7086614173228347" right="0.7086614173228347" top="0.6299212598425197" bottom="0.5511811023622047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.57421875" style="0" customWidth="1"/>
    <col min="2" max="2" width="12.140625" style="0" customWidth="1"/>
    <col min="3" max="3" width="5.8515625" style="0" customWidth="1"/>
    <col min="4" max="4" width="4.00390625" style="0" customWidth="1"/>
    <col min="5" max="5" width="8.421875" style="0" customWidth="1"/>
    <col min="6" max="6" width="3.8515625" style="0" customWidth="1"/>
    <col min="7" max="7" width="13.140625" style="0" customWidth="1"/>
    <col min="8" max="8" width="4.8515625" style="0" customWidth="1"/>
    <col min="9" max="9" width="2.28125" style="0" customWidth="1"/>
    <col min="10" max="10" width="26.7109375" style="39" customWidth="1"/>
    <col min="11" max="11" width="8.8515625" style="39" customWidth="1"/>
    <col min="12" max="12" width="8.8515625" style="0" customWidth="1"/>
  </cols>
  <sheetData>
    <row r="1" spans="1:12" s="141" customFormat="1" ht="42" customHeight="1">
      <c r="A1" s="278" t="s">
        <v>620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1" s="145" customFormat="1" ht="18.75" hidden="1">
      <c r="A2" s="142"/>
      <c r="B2" s="142"/>
      <c r="C2" s="142"/>
      <c r="D2" s="142"/>
      <c r="E2" s="142"/>
      <c r="F2" s="142"/>
      <c r="G2" s="142"/>
      <c r="H2" s="142"/>
      <c r="I2" s="143" t="s">
        <v>479</v>
      </c>
      <c r="J2" s="144"/>
      <c r="K2" s="144"/>
    </row>
    <row r="3" spans="1:11" s="145" customFormat="1" ht="18.75">
      <c r="A3" s="142"/>
      <c r="B3" s="142"/>
      <c r="C3" s="142"/>
      <c r="D3" s="142"/>
      <c r="E3" s="142"/>
      <c r="F3" s="142"/>
      <c r="G3" s="142"/>
      <c r="H3" s="142"/>
      <c r="I3" s="143"/>
      <c r="J3" s="144"/>
      <c r="K3" s="155" t="s">
        <v>528</v>
      </c>
    </row>
    <row r="4" spans="1:11" s="145" customFormat="1" ht="18.75">
      <c r="A4" s="142"/>
      <c r="B4" s="142"/>
      <c r="C4" s="142"/>
      <c r="D4" s="142"/>
      <c r="E4" s="142"/>
      <c r="F4" s="142"/>
      <c r="G4" s="142"/>
      <c r="H4" s="142"/>
      <c r="I4" s="143"/>
      <c r="J4" s="144"/>
      <c r="K4" s="144"/>
    </row>
    <row r="5" spans="1:12" s="145" customFormat="1" ht="18.75">
      <c r="A5" s="133" t="s">
        <v>524</v>
      </c>
      <c r="B5" s="133"/>
      <c r="C5" s="133"/>
      <c r="D5" s="133"/>
      <c r="E5" s="133"/>
      <c r="F5" s="134"/>
      <c r="G5" s="147"/>
      <c r="H5" s="148"/>
      <c r="I5" s="147"/>
      <c r="J5" s="39"/>
      <c r="K5" s="39"/>
      <c r="L5"/>
    </row>
    <row r="6" spans="1:12" s="145" customFormat="1" ht="19.5">
      <c r="A6" s="149" t="s">
        <v>525</v>
      </c>
      <c r="B6" s="149"/>
      <c r="C6" s="149"/>
      <c r="D6" s="149"/>
      <c r="E6" s="149"/>
      <c r="F6" s="149"/>
      <c r="G6" s="149"/>
      <c r="H6" s="149" t="s">
        <v>526</v>
      </c>
      <c r="I6" s="147"/>
      <c r="J6" s="132"/>
      <c r="K6" s="132"/>
      <c r="L6"/>
    </row>
    <row r="7" spans="1:12" s="145" customFormat="1" ht="19.5">
      <c r="A7" s="136"/>
      <c r="B7" s="150" t="s">
        <v>521</v>
      </c>
      <c r="C7" s="136"/>
      <c r="D7" s="136"/>
      <c r="E7" s="136"/>
      <c r="F7" s="136"/>
      <c r="G7" s="136"/>
      <c r="H7" s="136"/>
      <c r="I7" s="147"/>
      <c r="J7" s="132"/>
      <c r="K7" s="132"/>
      <c r="L7"/>
    </row>
    <row r="8" spans="1:12" s="145" customFormat="1" ht="18.75">
      <c r="A8" s="131"/>
      <c r="B8" s="156" t="s">
        <v>555</v>
      </c>
      <c r="C8" s="156"/>
      <c r="D8" s="156"/>
      <c r="E8" s="156"/>
      <c r="F8" s="156"/>
      <c r="G8" s="158"/>
      <c r="H8" s="131"/>
      <c r="I8" s="156" t="s">
        <v>541</v>
      </c>
      <c r="J8" s="180"/>
      <c r="K8" s="180"/>
      <c r="L8" s="158"/>
    </row>
    <row r="9" spans="1:12" s="145" customFormat="1" ht="18.75">
      <c r="A9"/>
      <c r="B9" s="154" t="s">
        <v>535</v>
      </c>
      <c r="C9" s="154"/>
      <c r="D9" s="154"/>
      <c r="E9" s="154"/>
      <c r="F9" s="154"/>
      <c r="G9" s="146">
        <v>917566</v>
      </c>
      <c r="H9"/>
      <c r="I9" s="154" t="s">
        <v>623</v>
      </c>
      <c r="J9" s="176"/>
      <c r="K9" s="176"/>
      <c r="L9" s="146">
        <v>30000</v>
      </c>
    </row>
    <row r="10" spans="1:11" s="145" customFormat="1" ht="18.75">
      <c r="A10" s="142"/>
      <c r="B10" s="166" t="s">
        <v>613</v>
      </c>
      <c r="C10" s="227"/>
      <c r="D10" s="227"/>
      <c r="E10" s="227"/>
      <c r="F10" s="227"/>
      <c r="G10" s="146">
        <v>247743</v>
      </c>
      <c r="H10" s="142"/>
      <c r="I10" s="155" t="s">
        <v>614</v>
      </c>
      <c r="J10" s="144"/>
      <c r="K10" s="144"/>
    </row>
    <row r="11" spans="1:12" s="145" customFormat="1" ht="18.75">
      <c r="A11" s="142"/>
      <c r="B11" s="142"/>
      <c r="C11" s="142"/>
      <c r="D11" s="142"/>
      <c r="E11" s="142"/>
      <c r="F11" s="142"/>
      <c r="G11" s="142"/>
      <c r="H11" s="142"/>
      <c r="I11" s="143"/>
      <c r="J11" s="161" t="s">
        <v>616</v>
      </c>
      <c r="K11" s="228"/>
      <c r="L11" s="146">
        <v>893944</v>
      </c>
    </row>
    <row r="12" spans="1:12" s="145" customFormat="1" ht="18.75">
      <c r="A12" s="142"/>
      <c r="B12" s="142"/>
      <c r="C12" s="142"/>
      <c r="D12" s="142"/>
      <c r="E12" s="142"/>
      <c r="F12" s="142"/>
      <c r="G12" s="142"/>
      <c r="H12" s="142"/>
      <c r="I12" s="143"/>
      <c r="J12" s="164" t="s">
        <v>615</v>
      </c>
      <c r="K12" s="229"/>
      <c r="L12" s="146">
        <v>241365</v>
      </c>
    </row>
    <row r="13" spans="1:10" s="145" customFormat="1" ht="18.75">
      <c r="A13" s="142"/>
      <c r="B13" s="142"/>
      <c r="C13" s="142"/>
      <c r="D13" s="142"/>
      <c r="E13" s="142"/>
      <c r="F13" s="142"/>
      <c r="G13" s="142"/>
      <c r="H13" s="142"/>
      <c r="I13" s="143"/>
      <c r="J13" s="144"/>
    </row>
    <row r="14" spans="1:9" ht="18.75">
      <c r="A14" s="137"/>
      <c r="B14" s="138"/>
      <c r="C14" s="136"/>
      <c r="D14" s="136"/>
      <c r="E14" s="136"/>
      <c r="F14" s="136"/>
      <c r="G14" s="138"/>
      <c r="H14" s="139"/>
      <c r="I14" s="140"/>
    </row>
    <row r="15" spans="1:12" ht="18.75">
      <c r="A15" s="281" t="s">
        <v>529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</row>
    <row r="16" spans="1:12" ht="15.75">
      <c r="A16" s="282" t="s">
        <v>527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</row>
    <row r="17" spans="1:12" ht="15.75">
      <c r="A17" s="283" t="s">
        <v>611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</row>
    <row r="18" spans="2:12" ht="15.75">
      <c r="B18" s="155"/>
      <c r="C18" s="155"/>
      <c r="D18" s="155"/>
      <c r="E18" s="155"/>
      <c r="F18" s="155"/>
      <c r="G18" s="155"/>
      <c r="H18" s="155"/>
      <c r="I18" s="155"/>
      <c r="J18" s="155" t="s">
        <v>528</v>
      </c>
      <c r="K18" s="155"/>
      <c r="L18" s="155"/>
    </row>
    <row r="20" spans="1:12" ht="16.5">
      <c r="A20" s="181" t="s">
        <v>520</v>
      </c>
      <c r="B20" s="181"/>
      <c r="C20" s="181"/>
      <c r="D20" s="181"/>
      <c r="E20" s="181"/>
      <c r="F20" s="182"/>
      <c r="G20" s="181"/>
      <c r="H20" s="181"/>
      <c r="I20" s="181"/>
      <c r="J20" s="183"/>
      <c r="K20" s="183"/>
      <c r="L20" s="172"/>
    </row>
    <row r="21" spans="1:11" ht="15.75">
      <c r="A21" s="2"/>
      <c r="B21" s="154" t="s">
        <v>610</v>
      </c>
      <c r="C21" s="154"/>
      <c r="D21" s="154"/>
      <c r="E21" s="154"/>
      <c r="F21" s="146"/>
      <c r="G21" s="146"/>
      <c r="H21" s="146"/>
      <c r="I21" s="146"/>
      <c r="J21" s="184"/>
      <c r="K21" s="184">
        <v>3600</v>
      </c>
    </row>
    <row r="22" spans="1:11" ht="16.5">
      <c r="A22" s="185" t="s">
        <v>521</v>
      </c>
      <c r="B22" s="186"/>
      <c r="C22" s="186"/>
      <c r="D22" s="186"/>
      <c r="E22" s="186"/>
      <c r="F22" s="187"/>
      <c r="G22" s="188"/>
      <c r="H22" s="181"/>
      <c r="I22" s="181"/>
      <c r="J22" s="172"/>
      <c r="K22" s="172"/>
    </row>
    <row r="23" spans="1:11" ht="15.75">
      <c r="A23" s="2"/>
      <c r="B23" s="189" t="s">
        <v>546</v>
      </c>
      <c r="C23" s="190"/>
      <c r="D23" s="191"/>
      <c r="E23" s="154"/>
      <c r="F23" s="184"/>
      <c r="G23" s="192"/>
      <c r="H23" s="192"/>
      <c r="I23" s="192"/>
      <c r="J23" s="184"/>
      <c r="K23" s="184">
        <v>3600</v>
      </c>
    </row>
    <row r="27" spans="1:12" ht="17.25">
      <c r="A27" s="172" t="s">
        <v>619</v>
      </c>
      <c r="B27" s="173"/>
      <c r="C27" s="173"/>
      <c r="D27" s="173"/>
      <c r="E27" s="173"/>
      <c r="F27" s="173"/>
      <c r="G27" s="173"/>
      <c r="H27" s="173"/>
      <c r="I27" s="173"/>
      <c r="J27" s="174"/>
      <c r="K27" s="174"/>
      <c r="L27" s="173"/>
    </row>
    <row r="28" spans="1:12" ht="17.25">
      <c r="A28" s="172"/>
      <c r="B28" s="173"/>
      <c r="C28" s="173"/>
      <c r="D28" s="173"/>
      <c r="E28" s="173"/>
      <c r="F28" s="173"/>
      <c r="G28" s="173"/>
      <c r="H28" s="173"/>
      <c r="I28" s="173"/>
      <c r="J28" s="174"/>
      <c r="K28" s="174"/>
      <c r="L28" s="173"/>
    </row>
    <row r="29" spans="1:12" ht="17.25">
      <c r="A29" s="172"/>
      <c r="B29" s="173"/>
      <c r="C29" s="173"/>
      <c r="D29" s="173"/>
      <c r="E29" s="173"/>
      <c r="F29" s="173"/>
      <c r="G29" s="173"/>
      <c r="H29" s="173"/>
      <c r="I29" s="173"/>
      <c r="J29" s="174"/>
      <c r="K29" s="174"/>
      <c r="L29" s="173"/>
    </row>
    <row r="30" spans="1:12" ht="17.25">
      <c r="A30" s="173"/>
      <c r="B30" s="173"/>
      <c r="C30" s="173"/>
      <c r="D30" s="173"/>
      <c r="E30" s="173"/>
      <c r="F30" s="173"/>
      <c r="G30" s="173"/>
      <c r="H30" s="173"/>
      <c r="I30" s="173"/>
      <c r="J30" s="174"/>
      <c r="K30" s="174"/>
      <c r="L30" s="173"/>
    </row>
    <row r="31" spans="1:12" ht="17.25">
      <c r="A31" s="173"/>
      <c r="B31" s="138"/>
      <c r="C31" s="138"/>
      <c r="D31" s="138"/>
      <c r="E31" s="138"/>
      <c r="F31" s="138"/>
      <c r="G31" s="277" t="s">
        <v>522</v>
      </c>
      <c r="H31" s="277"/>
      <c r="I31" s="277"/>
      <c r="J31" s="277"/>
      <c r="K31" s="226"/>
      <c r="L31" s="173"/>
    </row>
    <row r="32" spans="1:12" ht="17.25">
      <c r="A32" s="172"/>
      <c r="B32" s="138"/>
      <c r="C32" s="138"/>
      <c r="D32" s="138"/>
      <c r="E32" s="138"/>
      <c r="F32" s="138"/>
      <c r="G32" s="277" t="s">
        <v>78</v>
      </c>
      <c r="H32" s="277"/>
      <c r="I32" s="277"/>
      <c r="J32" s="277"/>
      <c r="K32" s="226"/>
      <c r="L32" s="173"/>
    </row>
    <row r="33" spans="1:12" ht="17.25">
      <c r="A33" s="173"/>
      <c r="B33" s="173"/>
      <c r="C33" s="173"/>
      <c r="D33" s="173"/>
      <c r="E33" s="173"/>
      <c r="F33" s="173"/>
      <c r="G33" s="173"/>
      <c r="H33" s="173"/>
      <c r="I33" s="173"/>
      <c r="J33" s="174"/>
      <c r="K33" s="174"/>
      <c r="L33" s="173"/>
    </row>
  </sheetData>
  <sheetProtection/>
  <mergeCells count="6">
    <mergeCell ref="A1:L1"/>
    <mergeCell ref="G31:J31"/>
    <mergeCell ref="G32:J32"/>
    <mergeCell ref="A15:L15"/>
    <mergeCell ref="A16:L16"/>
    <mergeCell ref="A17:L17"/>
  </mergeCells>
  <printOptions/>
  <pageMargins left="0.7086614173228347" right="0.64" top="0.62" bottom="0.5511811023622047" header="0.31496062992125984" footer="0.31496062992125984"/>
  <pageSetup fitToHeight="2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BZ33"/>
  <sheetViews>
    <sheetView zoomScalePageLayoutView="0" workbookViewId="0" topLeftCell="A1">
      <selection activeCell="AI27" sqref="AI27:BJ2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4.28125" style="0" hidden="1" customWidth="1"/>
    <col min="5" max="5" width="14.28125" style="0" customWidth="1"/>
    <col min="6" max="12" width="14.28125" style="0" hidden="1" customWidth="1"/>
    <col min="13" max="13" width="14.28125" style="0" customWidth="1"/>
    <col min="14" max="20" width="14.28125" style="0" hidden="1" customWidth="1"/>
    <col min="21" max="21" width="14.28125" style="0" customWidth="1"/>
    <col min="22" max="28" width="14.28125" style="0" hidden="1" customWidth="1"/>
    <col min="29" max="29" width="14.28125" style="0" customWidth="1"/>
    <col min="30" max="34" width="14.28125" style="0" hidden="1" customWidth="1"/>
    <col min="35" max="35" width="25.7109375" style="0" customWidth="1"/>
    <col min="36" max="37" width="14.28125" style="0" hidden="1" customWidth="1"/>
    <col min="38" max="38" width="14.28125" style="0" customWidth="1"/>
    <col min="39" max="45" width="14.28125" style="0" hidden="1" customWidth="1"/>
    <col min="46" max="46" width="14.28125" style="0" customWidth="1"/>
    <col min="47" max="53" width="14.28125" style="0" hidden="1" customWidth="1"/>
    <col min="54" max="54" width="14.28125" style="0" customWidth="1"/>
    <col min="55" max="61" width="14.28125" style="0" hidden="1" customWidth="1"/>
    <col min="62" max="62" width="14.28125" style="0" customWidth="1"/>
    <col min="63" max="67" width="14.28125" style="0" hidden="1" customWidth="1"/>
    <col min="68" max="68" width="9.140625" style="0" hidden="1" customWidth="1"/>
    <col min="69" max="69" width="11.00390625" style="0" hidden="1" customWidth="1"/>
    <col min="70" max="70" width="9.140625" style="0" hidden="1" customWidth="1"/>
    <col min="71" max="71" width="11.00390625" style="0" hidden="1" customWidth="1"/>
    <col min="72" max="74" width="9.140625" style="0" hidden="1" customWidth="1"/>
    <col min="75" max="75" width="11.28125" style="0" hidden="1" customWidth="1"/>
    <col min="76" max="76" width="9.140625" style="0" hidden="1" customWidth="1"/>
    <col min="77" max="77" width="11.28125" style="0" hidden="1" customWidth="1"/>
    <col min="78" max="78" width="9.140625" style="0" hidden="1" customWidth="1"/>
  </cols>
  <sheetData>
    <row r="1" spans="1:66" s="2" customFormat="1" ht="15.75">
      <c r="A1" s="282" t="s">
        <v>594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</row>
    <row r="2" spans="1:66" s="2" customFormat="1" ht="15.7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</row>
    <row r="3" spans="2:67" s="2" customFormat="1" ht="15" customHeight="1" hidden="1">
      <c r="B3" s="114"/>
      <c r="C3" s="219" t="s">
        <v>592</v>
      </c>
      <c r="D3" s="219" t="s">
        <v>618</v>
      </c>
      <c r="E3" s="219" t="s">
        <v>654</v>
      </c>
      <c r="F3" s="219"/>
      <c r="G3" s="219"/>
      <c r="H3" s="219"/>
      <c r="I3" s="219"/>
      <c r="J3" s="219"/>
      <c r="K3" s="219" t="s">
        <v>592</v>
      </c>
      <c r="L3" s="219" t="s">
        <v>618</v>
      </c>
      <c r="M3" s="219" t="s">
        <v>654</v>
      </c>
      <c r="N3" s="219"/>
      <c r="O3" s="219"/>
      <c r="P3" s="219"/>
      <c r="Q3" s="219"/>
      <c r="R3" s="219"/>
      <c r="S3" s="219" t="s">
        <v>592</v>
      </c>
      <c r="T3" s="219" t="s">
        <v>618</v>
      </c>
      <c r="U3" s="219" t="s">
        <v>654</v>
      </c>
      <c r="V3" s="219"/>
      <c r="W3" s="219"/>
      <c r="X3" s="219"/>
      <c r="Y3" s="219"/>
      <c r="Z3" s="219"/>
      <c r="AA3" s="219" t="s">
        <v>592</v>
      </c>
      <c r="AB3" s="219" t="s">
        <v>618</v>
      </c>
      <c r="AC3" s="219" t="s">
        <v>654</v>
      </c>
      <c r="AD3" s="219"/>
      <c r="AE3" s="219"/>
      <c r="AF3" s="219"/>
      <c r="AG3" s="219"/>
      <c r="AH3" s="219"/>
      <c r="AI3" s="219"/>
      <c r="AJ3" s="219" t="s">
        <v>592</v>
      </c>
      <c r="AK3" s="219" t="s">
        <v>618</v>
      </c>
      <c r="AL3" s="219" t="s">
        <v>654</v>
      </c>
      <c r="AM3" s="219"/>
      <c r="AN3" s="219"/>
      <c r="AO3" s="219"/>
      <c r="AP3" s="219"/>
      <c r="AQ3" s="219"/>
      <c r="AR3" s="219" t="s">
        <v>592</v>
      </c>
      <c r="AS3" s="219" t="s">
        <v>618</v>
      </c>
      <c r="AT3" s="219" t="s">
        <v>654</v>
      </c>
      <c r="AU3" s="219"/>
      <c r="AV3" s="219"/>
      <c r="AW3" s="219"/>
      <c r="AX3" s="219"/>
      <c r="AY3" s="219"/>
      <c r="AZ3" s="219" t="s">
        <v>592</v>
      </c>
      <c r="BA3" s="219" t="s">
        <v>618</v>
      </c>
      <c r="BB3" s="219" t="s">
        <v>654</v>
      </c>
      <c r="BC3" s="219"/>
      <c r="BD3" s="219"/>
      <c r="BE3" s="219"/>
      <c r="BF3" s="219"/>
      <c r="BG3" s="219"/>
      <c r="BH3" s="219" t="s">
        <v>592</v>
      </c>
      <c r="BI3" s="219" t="s">
        <v>618</v>
      </c>
      <c r="BJ3" s="219" t="s">
        <v>654</v>
      </c>
      <c r="BK3" s="219"/>
      <c r="BL3" s="219"/>
      <c r="BM3" s="219"/>
      <c r="BN3" s="219"/>
      <c r="BO3" s="219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47</v>
      </c>
      <c r="AJ4" s="1" t="s">
        <v>48</v>
      </c>
      <c r="AK4" s="1" t="s">
        <v>48</v>
      </c>
      <c r="AL4" s="1" t="s">
        <v>48</v>
      </c>
      <c r="AM4" s="1" t="s">
        <v>48</v>
      </c>
      <c r="AN4" s="1" t="s">
        <v>48</v>
      </c>
      <c r="AO4" s="1" t="s">
        <v>48</v>
      </c>
      <c r="AP4" s="1" t="s">
        <v>48</v>
      </c>
      <c r="AQ4" s="1" t="s">
        <v>48</v>
      </c>
      <c r="AR4" s="1" t="s">
        <v>49</v>
      </c>
      <c r="AS4" s="1" t="s">
        <v>49</v>
      </c>
      <c r="AT4" s="1" t="s">
        <v>49</v>
      </c>
      <c r="AU4" s="1" t="s">
        <v>49</v>
      </c>
      <c r="AV4" s="1" t="s">
        <v>49</v>
      </c>
      <c r="AW4" s="1" t="s">
        <v>49</v>
      </c>
      <c r="AX4" s="1" t="s">
        <v>49</v>
      </c>
      <c r="AY4" s="1" t="s">
        <v>49</v>
      </c>
      <c r="AZ4" s="1" t="s">
        <v>93</v>
      </c>
      <c r="BA4" s="1" t="s">
        <v>93</v>
      </c>
      <c r="BB4" s="1" t="s">
        <v>93</v>
      </c>
      <c r="BC4" s="1" t="s">
        <v>93</v>
      </c>
      <c r="BD4" s="1" t="s">
        <v>93</v>
      </c>
      <c r="BE4" s="1" t="s">
        <v>93</v>
      </c>
      <c r="BF4" s="1" t="s">
        <v>93</v>
      </c>
      <c r="BG4" s="1" t="s">
        <v>93</v>
      </c>
      <c r="BH4" s="1" t="s">
        <v>94</v>
      </c>
      <c r="BI4" s="1" t="s">
        <v>94</v>
      </c>
      <c r="BJ4" s="1" t="s">
        <v>94</v>
      </c>
      <c r="BK4" s="1" t="s">
        <v>94</v>
      </c>
      <c r="BL4" s="1" t="s">
        <v>94</v>
      </c>
      <c r="BM4" s="1" t="s">
        <v>94</v>
      </c>
      <c r="BN4" s="1" t="s">
        <v>94</v>
      </c>
      <c r="BO4" s="1" t="s">
        <v>94</v>
      </c>
    </row>
    <row r="5" spans="1:67" s="11" customFormat="1" ht="15.75">
      <c r="A5" s="1">
        <v>1</v>
      </c>
      <c r="B5" s="287" t="s">
        <v>9</v>
      </c>
      <c r="C5" s="85" t="s">
        <v>385</v>
      </c>
      <c r="D5" s="85" t="s">
        <v>385</v>
      </c>
      <c r="E5" s="85" t="s">
        <v>385</v>
      </c>
      <c r="F5" s="85" t="s">
        <v>385</v>
      </c>
      <c r="G5" s="85" t="s">
        <v>385</v>
      </c>
      <c r="H5" s="85" t="s">
        <v>385</v>
      </c>
      <c r="I5" s="85" t="s">
        <v>385</v>
      </c>
      <c r="J5" s="85" t="s">
        <v>385</v>
      </c>
      <c r="K5" s="85" t="s">
        <v>122</v>
      </c>
      <c r="L5" s="85" t="s">
        <v>122</v>
      </c>
      <c r="M5" s="85" t="s">
        <v>122</v>
      </c>
      <c r="N5" s="85" t="s">
        <v>122</v>
      </c>
      <c r="O5" s="85" t="s">
        <v>122</v>
      </c>
      <c r="P5" s="85" t="s">
        <v>122</v>
      </c>
      <c r="Q5" s="85" t="s">
        <v>122</v>
      </c>
      <c r="R5" s="85" t="s">
        <v>122</v>
      </c>
      <c r="S5" s="85" t="s">
        <v>123</v>
      </c>
      <c r="T5" s="85" t="s">
        <v>123</v>
      </c>
      <c r="U5" s="85" t="s">
        <v>123</v>
      </c>
      <c r="V5" s="85" t="s">
        <v>123</v>
      </c>
      <c r="W5" s="85" t="s">
        <v>123</v>
      </c>
      <c r="X5" s="85" t="s">
        <v>123</v>
      </c>
      <c r="Y5" s="85" t="s">
        <v>123</v>
      </c>
      <c r="Z5" s="85" t="s">
        <v>123</v>
      </c>
      <c r="AA5" s="85" t="s">
        <v>5</v>
      </c>
      <c r="AB5" s="85" t="s">
        <v>5</v>
      </c>
      <c r="AC5" s="85" t="s">
        <v>5</v>
      </c>
      <c r="AD5" s="85" t="s">
        <v>5</v>
      </c>
      <c r="AE5" s="85" t="s">
        <v>5</v>
      </c>
      <c r="AF5" s="85" t="s">
        <v>5</v>
      </c>
      <c r="AG5" s="85" t="s">
        <v>5</v>
      </c>
      <c r="AH5" s="85" t="s">
        <v>5</v>
      </c>
      <c r="AI5" s="287" t="s">
        <v>9</v>
      </c>
      <c r="AJ5" s="85" t="s">
        <v>385</v>
      </c>
      <c r="AK5" s="85" t="s">
        <v>385</v>
      </c>
      <c r="AL5" s="85" t="s">
        <v>385</v>
      </c>
      <c r="AM5" s="85" t="s">
        <v>385</v>
      </c>
      <c r="AN5" s="85" t="s">
        <v>385</v>
      </c>
      <c r="AO5" s="85" t="s">
        <v>385</v>
      </c>
      <c r="AP5" s="85" t="s">
        <v>385</v>
      </c>
      <c r="AQ5" s="85" t="s">
        <v>385</v>
      </c>
      <c r="AR5" s="85" t="s">
        <v>122</v>
      </c>
      <c r="AS5" s="85" t="s">
        <v>122</v>
      </c>
      <c r="AT5" s="85" t="s">
        <v>122</v>
      </c>
      <c r="AU5" s="85" t="s">
        <v>122</v>
      </c>
      <c r="AV5" s="85" t="s">
        <v>122</v>
      </c>
      <c r="AW5" s="85" t="s">
        <v>122</v>
      </c>
      <c r="AX5" s="85" t="s">
        <v>122</v>
      </c>
      <c r="AY5" s="85" t="s">
        <v>122</v>
      </c>
      <c r="AZ5" s="85" t="s">
        <v>123</v>
      </c>
      <c r="BA5" s="85" t="s">
        <v>123</v>
      </c>
      <c r="BB5" s="85" t="s">
        <v>123</v>
      </c>
      <c r="BC5" s="85" t="s">
        <v>123</v>
      </c>
      <c r="BD5" s="85" t="s">
        <v>123</v>
      </c>
      <c r="BE5" s="85" t="s">
        <v>123</v>
      </c>
      <c r="BF5" s="85" t="s">
        <v>123</v>
      </c>
      <c r="BG5" s="85" t="s">
        <v>123</v>
      </c>
      <c r="BH5" s="85" t="s">
        <v>5</v>
      </c>
      <c r="BI5" s="85" t="s">
        <v>5</v>
      </c>
      <c r="BJ5" s="85" t="s">
        <v>5</v>
      </c>
      <c r="BK5" s="85" t="s">
        <v>5</v>
      </c>
      <c r="BL5" s="85" t="s">
        <v>5</v>
      </c>
      <c r="BM5" s="85" t="s">
        <v>5</v>
      </c>
      <c r="BN5" s="85" t="s">
        <v>5</v>
      </c>
      <c r="BO5" s="85" t="s">
        <v>5</v>
      </c>
    </row>
    <row r="6" spans="1:67" s="11" customFormat="1" ht="15.75">
      <c r="A6" s="1">
        <v>2</v>
      </c>
      <c r="B6" s="287"/>
      <c r="C6" s="85" t="s">
        <v>593</v>
      </c>
      <c r="D6" s="85" t="s">
        <v>593</v>
      </c>
      <c r="E6" s="85" t="s">
        <v>593</v>
      </c>
      <c r="F6" s="85" t="s">
        <v>593</v>
      </c>
      <c r="G6" s="85" t="s">
        <v>593</v>
      </c>
      <c r="H6" s="85" t="s">
        <v>593</v>
      </c>
      <c r="I6" s="85" t="s">
        <v>593</v>
      </c>
      <c r="J6" s="85" t="s">
        <v>593</v>
      </c>
      <c r="K6" s="85" t="s">
        <v>593</v>
      </c>
      <c r="L6" s="85" t="s">
        <v>593</v>
      </c>
      <c r="M6" s="85" t="s">
        <v>593</v>
      </c>
      <c r="N6" s="85" t="s">
        <v>593</v>
      </c>
      <c r="O6" s="85" t="s">
        <v>593</v>
      </c>
      <c r="P6" s="85" t="s">
        <v>593</v>
      </c>
      <c r="Q6" s="85" t="s">
        <v>593</v>
      </c>
      <c r="R6" s="85" t="s">
        <v>593</v>
      </c>
      <c r="S6" s="85" t="s">
        <v>593</v>
      </c>
      <c r="T6" s="85" t="s">
        <v>593</v>
      </c>
      <c r="U6" s="85" t="s">
        <v>593</v>
      </c>
      <c r="V6" s="85" t="s">
        <v>593</v>
      </c>
      <c r="W6" s="85" t="s">
        <v>593</v>
      </c>
      <c r="X6" s="85" t="s">
        <v>593</v>
      </c>
      <c r="Y6" s="85" t="s">
        <v>593</v>
      </c>
      <c r="Z6" s="85" t="s">
        <v>593</v>
      </c>
      <c r="AA6" s="85" t="s">
        <v>593</v>
      </c>
      <c r="AB6" s="85" t="s">
        <v>593</v>
      </c>
      <c r="AC6" s="85" t="s">
        <v>593</v>
      </c>
      <c r="AD6" s="85" t="s">
        <v>593</v>
      </c>
      <c r="AE6" s="85" t="s">
        <v>593</v>
      </c>
      <c r="AF6" s="85" t="s">
        <v>593</v>
      </c>
      <c r="AG6" s="85" t="s">
        <v>593</v>
      </c>
      <c r="AH6" s="85" t="s">
        <v>593</v>
      </c>
      <c r="AI6" s="287"/>
      <c r="AJ6" s="85" t="s">
        <v>593</v>
      </c>
      <c r="AK6" s="85" t="s">
        <v>593</v>
      </c>
      <c r="AL6" s="85" t="s">
        <v>593</v>
      </c>
      <c r="AM6" s="85" t="s">
        <v>593</v>
      </c>
      <c r="AN6" s="85" t="s">
        <v>593</v>
      </c>
      <c r="AO6" s="85" t="s">
        <v>593</v>
      </c>
      <c r="AP6" s="85" t="s">
        <v>593</v>
      </c>
      <c r="AQ6" s="85" t="s">
        <v>593</v>
      </c>
      <c r="AR6" s="85" t="s">
        <v>593</v>
      </c>
      <c r="AS6" s="85" t="s">
        <v>593</v>
      </c>
      <c r="AT6" s="85" t="s">
        <v>593</v>
      </c>
      <c r="AU6" s="85" t="s">
        <v>593</v>
      </c>
      <c r="AV6" s="85" t="s">
        <v>593</v>
      </c>
      <c r="AW6" s="85" t="s">
        <v>593</v>
      </c>
      <c r="AX6" s="85" t="s">
        <v>593</v>
      </c>
      <c r="AY6" s="85" t="s">
        <v>593</v>
      </c>
      <c r="AZ6" s="85" t="s">
        <v>593</v>
      </c>
      <c r="BA6" s="85" t="s">
        <v>593</v>
      </c>
      <c r="BB6" s="85" t="s">
        <v>593</v>
      </c>
      <c r="BC6" s="85" t="s">
        <v>593</v>
      </c>
      <c r="BD6" s="85" t="s">
        <v>593</v>
      </c>
      <c r="BE6" s="85" t="s">
        <v>593</v>
      </c>
      <c r="BF6" s="85" t="s">
        <v>593</v>
      </c>
      <c r="BG6" s="85" t="s">
        <v>593</v>
      </c>
      <c r="BH6" s="85" t="s">
        <v>593</v>
      </c>
      <c r="BI6" s="85" t="s">
        <v>593</v>
      </c>
      <c r="BJ6" s="85" t="s">
        <v>593</v>
      </c>
      <c r="BK6" s="85" t="s">
        <v>593</v>
      </c>
      <c r="BL6" s="85" t="s">
        <v>593</v>
      </c>
      <c r="BM6" s="85" t="s">
        <v>593</v>
      </c>
      <c r="BN6" s="85" t="s">
        <v>593</v>
      </c>
      <c r="BO6" s="85" t="s">
        <v>593</v>
      </c>
    </row>
    <row r="7" spans="1:67" s="92" customFormat="1" ht="16.5">
      <c r="A7" s="1">
        <v>3</v>
      </c>
      <c r="B7" s="288" t="s">
        <v>44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90"/>
      <c r="AI7" s="288" t="s">
        <v>134</v>
      </c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90"/>
      <c r="BK7" s="217"/>
      <c r="BL7" s="217"/>
      <c r="BM7" s="217"/>
      <c r="BN7" s="217"/>
      <c r="BO7" s="220"/>
    </row>
    <row r="8" spans="1:78" s="11" customFormat="1" ht="47.25">
      <c r="A8" s="1">
        <v>4</v>
      </c>
      <c r="B8" s="87" t="s">
        <v>287</v>
      </c>
      <c r="C8" s="5">
        <f>Bevételek!C96</f>
        <v>0</v>
      </c>
      <c r="D8" s="5">
        <f>Bevételek!D96</f>
        <v>0</v>
      </c>
      <c r="E8" s="5">
        <f>Bevételek!E96</f>
        <v>0</v>
      </c>
      <c r="F8" s="5">
        <f>Bevételek!F96</f>
        <v>0</v>
      </c>
      <c r="G8" s="5">
        <f>Bevételek!G96</f>
        <v>0</v>
      </c>
      <c r="H8" s="5">
        <f>Bevételek!H96</f>
        <v>0</v>
      </c>
      <c r="I8" s="5">
        <f>Bevételek!I96</f>
        <v>0</v>
      </c>
      <c r="J8" s="5">
        <f>Bevételek!J96</f>
        <v>0</v>
      </c>
      <c r="K8" s="5">
        <f>Bevételek!C97</f>
        <v>11130146</v>
      </c>
      <c r="L8" s="5">
        <f>Bevételek!D97</f>
        <v>11130146</v>
      </c>
      <c r="M8" s="5">
        <f>Bevételek!E97</f>
        <v>11160146</v>
      </c>
      <c r="N8" s="5">
        <f>Bevételek!F97</f>
        <v>0</v>
      </c>
      <c r="O8" s="5">
        <f>Bevételek!G97</f>
        <v>0</v>
      </c>
      <c r="P8" s="5">
        <f>Bevételek!H97</f>
        <v>0</v>
      </c>
      <c r="Q8" s="5">
        <f>Bevételek!I97</f>
        <v>0</v>
      </c>
      <c r="R8" s="5">
        <f>Bevételek!J97</f>
        <v>0</v>
      </c>
      <c r="S8" s="5">
        <f>Bevételek!C98</f>
        <v>0</v>
      </c>
      <c r="T8" s="5">
        <f>Bevételek!D98</f>
        <v>0</v>
      </c>
      <c r="U8" s="5">
        <f>Bevételek!E98</f>
        <v>0</v>
      </c>
      <c r="V8" s="5">
        <f>Bevételek!F98</f>
        <v>0</v>
      </c>
      <c r="W8" s="5">
        <f>Bevételek!G98</f>
        <v>0</v>
      </c>
      <c r="X8" s="5">
        <f>Bevételek!H98</f>
        <v>0</v>
      </c>
      <c r="Y8" s="5">
        <f>Bevételek!I98</f>
        <v>0</v>
      </c>
      <c r="Z8" s="5">
        <f>Bevételek!J98</f>
        <v>0</v>
      </c>
      <c r="AA8" s="5">
        <f>C8+K8+S8</f>
        <v>11130146</v>
      </c>
      <c r="AB8" s="5">
        <f aca="true" t="shared" si="0" ref="AB8:AH11">D8+L8+T8</f>
        <v>11130146</v>
      </c>
      <c r="AC8" s="5">
        <f t="shared" si="0"/>
        <v>11160146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89" t="s">
        <v>39</v>
      </c>
      <c r="AJ8" s="5">
        <f>Kiadás!C9</f>
        <v>0</v>
      </c>
      <c r="AK8" s="5">
        <f>Kiadás!D9</f>
        <v>0</v>
      </c>
      <c r="AL8" s="5">
        <f>Kiadás!E9</f>
        <v>0</v>
      </c>
      <c r="AM8" s="5">
        <f>Kiadás!F9</f>
        <v>0</v>
      </c>
      <c r="AN8" s="5">
        <f>Kiadás!G9</f>
        <v>0</v>
      </c>
      <c r="AO8" s="5">
        <f>Kiadás!H9</f>
        <v>0</v>
      </c>
      <c r="AP8" s="5">
        <f>Kiadás!I9</f>
        <v>0</v>
      </c>
      <c r="AQ8" s="5">
        <f>Kiadás!J9</f>
        <v>0</v>
      </c>
      <c r="AR8" s="5">
        <f>Kiadás!C10</f>
        <v>5150000</v>
      </c>
      <c r="AS8" s="5">
        <f>Kiadás!D10</f>
        <v>5150000</v>
      </c>
      <c r="AT8" s="5">
        <f>Kiadás!E10</f>
        <v>5150000</v>
      </c>
      <c r="AU8" s="5">
        <f>Kiadás!F10</f>
        <v>0</v>
      </c>
      <c r="AV8" s="5">
        <f>Kiadás!G10</f>
        <v>0</v>
      </c>
      <c r="AW8" s="5">
        <f>Kiadás!H10</f>
        <v>0</v>
      </c>
      <c r="AX8" s="5">
        <f>Kiadás!I10</f>
        <v>0</v>
      </c>
      <c r="AY8" s="5">
        <f>Kiadás!J10</f>
        <v>0</v>
      </c>
      <c r="AZ8" s="5">
        <f>Kiadás!C11</f>
        <v>710000</v>
      </c>
      <c r="BA8" s="5">
        <f>Kiadás!D11</f>
        <v>710000</v>
      </c>
      <c r="BB8" s="5">
        <f>Kiadás!E11</f>
        <v>710000</v>
      </c>
      <c r="BC8" s="5">
        <f>Kiadás!F11</f>
        <v>0</v>
      </c>
      <c r="BD8" s="5">
        <f>Kiadás!G11</f>
        <v>0</v>
      </c>
      <c r="BE8" s="5">
        <f>Kiadás!H11</f>
        <v>0</v>
      </c>
      <c r="BF8" s="5">
        <f>Kiadás!I11</f>
        <v>0</v>
      </c>
      <c r="BG8" s="5">
        <f>Kiadás!J11</f>
        <v>0</v>
      </c>
      <c r="BH8" s="5">
        <f>AJ8+AR8+AZ8</f>
        <v>5860000</v>
      </c>
      <c r="BI8" s="5">
        <f aca="true" t="shared" si="1" ref="BI8:BO12">AK8+AS8+BA8</f>
        <v>5860000</v>
      </c>
      <c r="BJ8" s="5">
        <f t="shared" si="1"/>
        <v>5860000</v>
      </c>
      <c r="BK8" s="5">
        <f t="shared" si="1"/>
        <v>0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225">
        <f>AL8-AK8</f>
        <v>0</v>
      </c>
      <c r="BQ8" s="225">
        <f>AT8-AS8</f>
        <v>0</v>
      </c>
      <c r="BR8" s="225">
        <f>BB8-BA8</f>
        <v>0</v>
      </c>
      <c r="BS8" s="225">
        <f>BJ8-BI8</f>
        <v>0</v>
      </c>
      <c r="BT8" s="225">
        <f>BS8-BR8-BQ8-BP8</f>
        <v>0</v>
      </c>
      <c r="BV8" s="225">
        <f>E8-D8</f>
        <v>0</v>
      </c>
      <c r="BW8" s="225">
        <f>M8-L8</f>
        <v>30000</v>
      </c>
      <c r="BX8" s="225">
        <f>U8-T8</f>
        <v>0</v>
      </c>
      <c r="BY8" s="225">
        <f>AC8-AB8</f>
        <v>30000</v>
      </c>
      <c r="BZ8" s="225">
        <f>BY8-BX8-BW8-BV8</f>
        <v>0</v>
      </c>
    </row>
    <row r="9" spans="1:78" s="11" customFormat="1" ht="45">
      <c r="A9" s="1">
        <v>5</v>
      </c>
      <c r="B9" s="87" t="s">
        <v>309</v>
      </c>
      <c r="C9" s="5">
        <f>Bevételek!C162</f>
        <v>0</v>
      </c>
      <c r="D9" s="5">
        <f>Bevételek!D162</f>
        <v>0</v>
      </c>
      <c r="E9" s="5">
        <f>Bevételek!E162</f>
        <v>0</v>
      </c>
      <c r="F9" s="5">
        <f>Bevételek!F162</f>
        <v>0</v>
      </c>
      <c r="G9" s="5">
        <f>Bevételek!G162</f>
        <v>0</v>
      </c>
      <c r="H9" s="5">
        <f>Bevételek!H162</f>
        <v>0</v>
      </c>
      <c r="I9" s="5">
        <f>Bevételek!I162</f>
        <v>0</v>
      </c>
      <c r="J9" s="5">
        <f>Bevételek!J162</f>
        <v>0</v>
      </c>
      <c r="K9" s="5">
        <f>Bevételek!C163</f>
        <v>280000</v>
      </c>
      <c r="L9" s="5">
        <f>Bevételek!D163</f>
        <v>280000</v>
      </c>
      <c r="M9" s="5">
        <f>Bevételek!E163</f>
        <v>280000</v>
      </c>
      <c r="N9" s="5">
        <f>Bevételek!F163</f>
        <v>0</v>
      </c>
      <c r="O9" s="5">
        <f>Bevételek!G163</f>
        <v>0</v>
      </c>
      <c r="P9" s="5">
        <f>Bevételek!H163</f>
        <v>0</v>
      </c>
      <c r="Q9" s="5">
        <f>Bevételek!I163</f>
        <v>0</v>
      </c>
      <c r="R9" s="5">
        <f>Bevételek!J163</f>
        <v>0</v>
      </c>
      <c r="S9" s="5">
        <f>Bevételek!C164</f>
        <v>3900000</v>
      </c>
      <c r="T9" s="5">
        <f>Bevételek!D164</f>
        <v>3900000</v>
      </c>
      <c r="U9" s="5">
        <f>Bevételek!E164</f>
        <v>3900000</v>
      </c>
      <c r="V9" s="5">
        <f>Bevételek!F164</f>
        <v>0</v>
      </c>
      <c r="W9" s="5">
        <f>Bevételek!G164</f>
        <v>0</v>
      </c>
      <c r="X9" s="5">
        <f>Bevételek!H164</f>
        <v>0</v>
      </c>
      <c r="Y9" s="5">
        <f>Bevételek!I164</f>
        <v>0</v>
      </c>
      <c r="Z9" s="5">
        <f>Bevételek!J164</f>
        <v>0</v>
      </c>
      <c r="AA9" s="5">
        <f>C9+K9+S9</f>
        <v>4180000</v>
      </c>
      <c r="AB9" s="5">
        <f t="shared" si="0"/>
        <v>4180000</v>
      </c>
      <c r="AC9" s="5">
        <f t="shared" si="0"/>
        <v>4180000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89" t="s">
        <v>80</v>
      </c>
      <c r="AJ9" s="5">
        <f>Kiadás!C13</f>
        <v>0</v>
      </c>
      <c r="AK9" s="5">
        <f>Kiadás!D13</f>
        <v>0</v>
      </c>
      <c r="AL9" s="5">
        <f>Kiadás!E13</f>
        <v>0</v>
      </c>
      <c r="AM9" s="5">
        <f>Kiadás!F13</f>
        <v>0</v>
      </c>
      <c r="AN9" s="5">
        <f>Kiadás!G13</f>
        <v>0</v>
      </c>
      <c r="AO9" s="5">
        <f>Kiadás!H13</f>
        <v>0</v>
      </c>
      <c r="AP9" s="5">
        <f>Kiadás!I13</f>
        <v>0</v>
      </c>
      <c r="AQ9" s="5">
        <f>Kiadás!J13</f>
        <v>0</v>
      </c>
      <c r="AR9" s="5">
        <f>Kiadás!C14</f>
        <v>1010000</v>
      </c>
      <c r="AS9" s="5">
        <f>Kiadás!D14</f>
        <v>1010000</v>
      </c>
      <c r="AT9" s="5">
        <f>Kiadás!E14</f>
        <v>1010000</v>
      </c>
      <c r="AU9" s="5">
        <f>Kiadás!F14</f>
        <v>0</v>
      </c>
      <c r="AV9" s="5">
        <f>Kiadás!G14</f>
        <v>0</v>
      </c>
      <c r="AW9" s="5">
        <f>Kiadás!H14</f>
        <v>0</v>
      </c>
      <c r="AX9" s="5">
        <f>Kiadás!I14</f>
        <v>0</v>
      </c>
      <c r="AY9" s="5">
        <f>Kiadás!J14</f>
        <v>0</v>
      </c>
      <c r="AZ9" s="5">
        <f>Kiadás!C15</f>
        <v>155000</v>
      </c>
      <c r="BA9" s="5">
        <f>Kiadás!D15</f>
        <v>155000</v>
      </c>
      <c r="BB9" s="5">
        <f>Kiadás!E15</f>
        <v>155000</v>
      </c>
      <c r="BC9" s="5">
        <f>Kiadás!F15</f>
        <v>0</v>
      </c>
      <c r="BD9" s="5">
        <f>Kiadás!G15</f>
        <v>0</v>
      </c>
      <c r="BE9" s="5">
        <f>Kiadás!H15</f>
        <v>0</v>
      </c>
      <c r="BF9" s="5">
        <f>Kiadás!I15</f>
        <v>0</v>
      </c>
      <c r="BG9" s="5">
        <f>Kiadás!J15</f>
        <v>0</v>
      </c>
      <c r="BH9" s="5">
        <f>AJ9+AR9+AZ9</f>
        <v>1165000</v>
      </c>
      <c r="BI9" s="5">
        <f t="shared" si="1"/>
        <v>1165000</v>
      </c>
      <c r="BJ9" s="5">
        <f t="shared" si="1"/>
        <v>1165000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225">
        <f aca="true" t="shared" si="2" ref="BP9:BP32">AL9-AK9</f>
        <v>0</v>
      </c>
      <c r="BQ9" s="225">
        <f aca="true" t="shared" si="3" ref="BQ9:BQ32">AT9-AS9</f>
        <v>0</v>
      </c>
      <c r="BR9" s="225">
        <f aca="true" t="shared" si="4" ref="BR9:BR32">BB9-BA9</f>
        <v>0</v>
      </c>
      <c r="BS9" s="225">
        <f aca="true" t="shared" si="5" ref="BS9:BS32">BJ9-BI9</f>
        <v>0</v>
      </c>
      <c r="BT9" s="225">
        <f aca="true" t="shared" si="6" ref="BT9:BT32">BS9-BR9-BQ9-BP9</f>
        <v>0</v>
      </c>
      <c r="BV9" s="225">
        <f aca="true" t="shared" si="7" ref="BV9:BV32">E9-D9</f>
        <v>0</v>
      </c>
      <c r="BW9" s="225">
        <f aca="true" t="shared" si="8" ref="BW9:BW32">M9-L9</f>
        <v>0</v>
      </c>
      <c r="BX9" s="225">
        <f aca="true" t="shared" si="9" ref="BX9:BX32">U9-T9</f>
        <v>0</v>
      </c>
      <c r="BY9" s="225">
        <f aca="true" t="shared" si="10" ref="BY9:BY32">AC9-AB9</f>
        <v>0</v>
      </c>
      <c r="BZ9" s="225">
        <f aca="true" t="shared" si="11" ref="BZ9:BZ32">BY9-BX9-BW9-BV9</f>
        <v>0</v>
      </c>
    </row>
    <row r="10" spans="1:78" s="11" customFormat="1" ht="15.75">
      <c r="A10" s="1">
        <v>6</v>
      </c>
      <c r="B10" s="87" t="s">
        <v>44</v>
      </c>
      <c r="C10" s="5">
        <f>Bevételek!C219</f>
        <v>0</v>
      </c>
      <c r="D10" s="5">
        <f>Bevételek!D219</f>
        <v>0</v>
      </c>
      <c r="E10" s="5">
        <f>Bevételek!E219</f>
        <v>0</v>
      </c>
      <c r="F10" s="5">
        <f>Bevételek!F219</f>
        <v>0</v>
      </c>
      <c r="G10" s="5">
        <f>Bevételek!G219</f>
        <v>0</v>
      </c>
      <c r="H10" s="5">
        <f>Bevételek!H219</f>
        <v>0</v>
      </c>
      <c r="I10" s="5">
        <f>Bevételek!I219</f>
        <v>0</v>
      </c>
      <c r="J10" s="5">
        <f>Bevételek!J219</f>
        <v>0</v>
      </c>
      <c r="K10" s="5">
        <f>Bevételek!C220</f>
        <v>712963</v>
      </c>
      <c r="L10" s="5">
        <f>Bevételek!D220</f>
        <v>712963</v>
      </c>
      <c r="M10" s="5">
        <f>Bevételek!E220</f>
        <v>712963</v>
      </c>
      <c r="N10" s="5">
        <f>Bevételek!F220</f>
        <v>0</v>
      </c>
      <c r="O10" s="5">
        <f>Bevételek!G220</f>
        <v>0</v>
      </c>
      <c r="P10" s="5">
        <f>Bevételek!H220</f>
        <v>0</v>
      </c>
      <c r="Q10" s="5">
        <f>Bevételek!I220</f>
        <v>0</v>
      </c>
      <c r="R10" s="5">
        <f>Bevételek!J220</f>
        <v>0</v>
      </c>
      <c r="S10" s="5">
        <f>Bevételek!C221</f>
        <v>0</v>
      </c>
      <c r="T10" s="5">
        <f>Bevételek!D221</f>
        <v>0</v>
      </c>
      <c r="U10" s="5">
        <f>Bevételek!E221</f>
        <v>0</v>
      </c>
      <c r="V10" s="5">
        <f>Bevételek!F221</f>
        <v>0</v>
      </c>
      <c r="W10" s="5">
        <f>Bevételek!G221</f>
        <v>0</v>
      </c>
      <c r="X10" s="5">
        <f>Bevételek!H221</f>
        <v>0</v>
      </c>
      <c r="Y10" s="5">
        <f>Bevételek!I221</f>
        <v>0</v>
      </c>
      <c r="Z10" s="5">
        <f>Bevételek!J221</f>
        <v>0</v>
      </c>
      <c r="AA10" s="5">
        <f>C10+K10+S10</f>
        <v>712963</v>
      </c>
      <c r="AB10" s="5">
        <f t="shared" si="0"/>
        <v>712963</v>
      </c>
      <c r="AC10" s="5">
        <f t="shared" si="0"/>
        <v>712963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89" t="s">
        <v>81</v>
      </c>
      <c r="AJ10" s="5">
        <f>Kiadás!C17</f>
        <v>0</v>
      </c>
      <c r="AK10" s="5">
        <f>Kiadás!D17</f>
        <v>0</v>
      </c>
      <c r="AL10" s="5">
        <f>Kiadás!E17</f>
        <v>0</v>
      </c>
      <c r="AM10" s="5">
        <f>Kiadás!F17</f>
        <v>0</v>
      </c>
      <c r="AN10" s="5">
        <f>Kiadás!G17</f>
        <v>0</v>
      </c>
      <c r="AO10" s="5">
        <f>Kiadás!H17</f>
        <v>0</v>
      </c>
      <c r="AP10" s="5">
        <f>Kiadás!I17</f>
        <v>0</v>
      </c>
      <c r="AQ10" s="5">
        <f>Kiadás!J17</f>
        <v>0</v>
      </c>
      <c r="AR10" s="5">
        <f>Kiadás!C18</f>
        <v>4679805</v>
      </c>
      <c r="AS10" s="5">
        <f>Kiadás!D18</f>
        <v>4679805</v>
      </c>
      <c r="AT10" s="5">
        <f>Kiadás!E18</f>
        <v>4702245</v>
      </c>
      <c r="AU10" s="5">
        <f>Kiadás!F18</f>
        <v>0</v>
      </c>
      <c r="AV10" s="5">
        <f>Kiadás!G18</f>
        <v>0</v>
      </c>
      <c r="AW10" s="5">
        <f>Kiadás!H18</f>
        <v>0</v>
      </c>
      <c r="AX10" s="5">
        <f>Kiadás!I18</f>
        <v>0</v>
      </c>
      <c r="AY10" s="5">
        <f>Kiadás!J18</f>
        <v>0</v>
      </c>
      <c r="AZ10" s="5">
        <f>Kiadás!C19</f>
        <v>0</v>
      </c>
      <c r="BA10" s="5">
        <f>Kiadás!D19</f>
        <v>0</v>
      </c>
      <c r="BB10" s="5">
        <f>Kiadás!E19</f>
        <v>0</v>
      </c>
      <c r="BC10" s="5">
        <f>Kiadás!F19</f>
        <v>0</v>
      </c>
      <c r="BD10" s="5">
        <f>Kiadás!G19</f>
        <v>0</v>
      </c>
      <c r="BE10" s="5">
        <f>Kiadás!H19</f>
        <v>0</v>
      </c>
      <c r="BF10" s="5">
        <f>Kiadás!I19</f>
        <v>0</v>
      </c>
      <c r="BG10" s="5">
        <f>Kiadás!J19</f>
        <v>0</v>
      </c>
      <c r="BH10" s="5">
        <f>AJ10+AR10+AZ10</f>
        <v>4679805</v>
      </c>
      <c r="BI10" s="5">
        <f t="shared" si="1"/>
        <v>4679805</v>
      </c>
      <c r="BJ10" s="5">
        <f t="shared" si="1"/>
        <v>4702245</v>
      </c>
      <c r="BK10" s="5">
        <f t="shared" si="1"/>
        <v>0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225">
        <f t="shared" si="2"/>
        <v>0</v>
      </c>
      <c r="BQ10" s="225">
        <f t="shared" si="3"/>
        <v>22440</v>
      </c>
      <c r="BR10" s="225">
        <f t="shared" si="4"/>
        <v>0</v>
      </c>
      <c r="BS10" s="225">
        <f t="shared" si="5"/>
        <v>22440</v>
      </c>
      <c r="BT10" s="225">
        <f t="shared" si="6"/>
        <v>0</v>
      </c>
      <c r="BV10" s="225">
        <f t="shared" si="7"/>
        <v>0</v>
      </c>
      <c r="BW10" s="225">
        <f t="shared" si="8"/>
        <v>0</v>
      </c>
      <c r="BX10" s="225">
        <f t="shared" si="9"/>
        <v>0</v>
      </c>
      <c r="BY10" s="225">
        <f t="shared" si="10"/>
        <v>0</v>
      </c>
      <c r="BZ10" s="225">
        <f t="shared" si="11"/>
        <v>0</v>
      </c>
    </row>
    <row r="11" spans="1:78" s="11" customFormat="1" ht="15.75">
      <c r="A11" s="1">
        <v>7</v>
      </c>
      <c r="B11" s="291" t="s">
        <v>367</v>
      </c>
      <c r="C11" s="284">
        <f>Bevételek!C253</f>
        <v>0</v>
      </c>
      <c r="D11" s="284">
        <f>Bevételek!D253</f>
        <v>0</v>
      </c>
      <c r="E11" s="284">
        <f>Bevételek!E253</f>
        <v>0</v>
      </c>
      <c r="F11" s="284">
        <f>Bevételek!F253</f>
        <v>0</v>
      </c>
      <c r="G11" s="284">
        <f>Bevételek!G253</f>
        <v>0</v>
      </c>
      <c r="H11" s="284">
        <f>Bevételek!H253</f>
        <v>0</v>
      </c>
      <c r="I11" s="284">
        <f>Bevételek!I253</f>
        <v>0</v>
      </c>
      <c r="J11" s="284">
        <f>Bevételek!J253</f>
        <v>0</v>
      </c>
      <c r="K11" s="284">
        <f>Bevételek!C254</f>
        <v>0</v>
      </c>
      <c r="L11" s="284">
        <f>Bevételek!D254</f>
        <v>3600</v>
      </c>
      <c r="M11" s="284">
        <f>Bevételek!E254</f>
        <v>3600</v>
      </c>
      <c r="N11" s="284">
        <f>Bevételek!F254</f>
        <v>0</v>
      </c>
      <c r="O11" s="284">
        <f>Bevételek!G254</f>
        <v>0</v>
      </c>
      <c r="P11" s="284">
        <f>Bevételek!H254</f>
        <v>0</v>
      </c>
      <c r="Q11" s="284">
        <f>Bevételek!I254</f>
        <v>0</v>
      </c>
      <c r="R11" s="284">
        <f>Bevételek!J254</f>
        <v>0</v>
      </c>
      <c r="S11" s="284">
        <f>Bevételek!C255</f>
        <v>0</v>
      </c>
      <c r="T11" s="284">
        <f>Bevételek!D255</f>
        <v>0</v>
      </c>
      <c r="U11" s="284">
        <f>Bevételek!E255</f>
        <v>0</v>
      </c>
      <c r="V11" s="284">
        <f>Bevételek!F255</f>
        <v>0</v>
      </c>
      <c r="W11" s="284">
        <f>Bevételek!G255</f>
        <v>0</v>
      </c>
      <c r="X11" s="284">
        <f>Bevételek!H255</f>
        <v>0</v>
      </c>
      <c r="Y11" s="284">
        <f>Bevételek!I255</f>
        <v>0</v>
      </c>
      <c r="Z11" s="284">
        <f>Bevételek!J255</f>
        <v>0</v>
      </c>
      <c r="AA11" s="284">
        <f>C11+K11+S11</f>
        <v>0</v>
      </c>
      <c r="AB11" s="284">
        <f t="shared" si="0"/>
        <v>3600</v>
      </c>
      <c r="AC11" s="284">
        <f t="shared" si="0"/>
        <v>3600</v>
      </c>
      <c r="AD11" s="284">
        <f t="shared" si="0"/>
        <v>0</v>
      </c>
      <c r="AE11" s="284">
        <f t="shared" si="0"/>
        <v>0</v>
      </c>
      <c r="AF11" s="284">
        <f t="shared" si="0"/>
        <v>0</v>
      </c>
      <c r="AG11" s="284">
        <f t="shared" si="0"/>
        <v>0</v>
      </c>
      <c r="AH11" s="284">
        <f t="shared" si="0"/>
        <v>0</v>
      </c>
      <c r="AI11" s="89" t="s">
        <v>82</v>
      </c>
      <c r="AJ11" s="5">
        <f>Kiadás!C62</f>
        <v>0</v>
      </c>
      <c r="AK11" s="5">
        <f>Kiadás!D62</f>
        <v>0</v>
      </c>
      <c r="AL11" s="5">
        <f>Kiadás!E62</f>
        <v>0</v>
      </c>
      <c r="AM11" s="5">
        <f>Kiadás!F62</f>
        <v>0</v>
      </c>
      <c r="AN11" s="5">
        <f>Kiadás!G62</f>
        <v>0</v>
      </c>
      <c r="AO11" s="5">
        <f>Kiadás!H62</f>
        <v>0</v>
      </c>
      <c r="AP11" s="5">
        <f>Kiadás!I62</f>
        <v>0</v>
      </c>
      <c r="AQ11" s="5">
        <f>Kiadás!J62</f>
        <v>0</v>
      </c>
      <c r="AR11" s="5">
        <f>Kiadás!C63</f>
        <v>1205304</v>
      </c>
      <c r="AS11" s="5">
        <f>Kiadás!D63</f>
        <v>1205304</v>
      </c>
      <c r="AT11" s="5">
        <f>Kiadás!E63</f>
        <v>1300684</v>
      </c>
      <c r="AU11" s="5">
        <f>Kiadás!F63</f>
        <v>0</v>
      </c>
      <c r="AV11" s="5">
        <f>Kiadás!G63</f>
        <v>0</v>
      </c>
      <c r="AW11" s="5">
        <f>Kiadás!H63</f>
        <v>0</v>
      </c>
      <c r="AX11" s="5">
        <f>Kiadás!I63</f>
        <v>0</v>
      </c>
      <c r="AY11" s="5">
        <f>Kiadás!J63</f>
        <v>0</v>
      </c>
      <c r="AZ11" s="5">
        <f>Kiadás!C64</f>
        <v>0</v>
      </c>
      <c r="BA11" s="5">
        <f>Kiadás!D64</f>
        <v>0</v>
      </c>
      <c r="BB11" s="5">
        <f>Kiadás!E64</f>
        <v>0</v>
      </c>
      <c r="BC11" s="5">
        <f>Kiadás!F64</f>
        <v>0</v>
      </c>
      <c r="BD11" s="5">
        <f>Kiadás!G64</f>
        <v>0</v>
      </c>
      <c r="BE11" s="5">
        <f>Kiadás!H64</f>
        <v>0</v>
      </c>
      <c r="BF11" s="5">
        <f>Kiadás!I64</f>
        <v>0</v>
      </c>
      <c r="BG11" s="5">
        <f>Kiadás!J64</f>
        <v>0</v>
      </c>
      <c r="BH11" s="5">
        <f>AJ11+AR11+AZ11</f>
        <v>1205304</v>
      </c>
      <c r="BI11" s="5">
        <f t="shared" si="1"/>
        <v>1205304</v>
      </c>
      <c r="BJ11" s="5">
        <f t="shared" si="1"/>
        <v>1300684</v>
      </c>
      <c r="BK11" s="5">
        <f t="shared" si="1"/>
        <v>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225">
        <f t="shared" si="2"/>
        <v>0</v>
      </c>
      <c r="BQ11" s="225">
        <f t="shared" si="3"/>
        <v>95380</v>
      </c>
      <c r="BR11" s="225">
        <f t="shared" si="4"/>
        <v>0</v>
      </c>
      <c r="BS11" s="225">
        <f t="shared" si="5"/>
        <v>95380</v>
      </c>
      <c r="BT11" s="225">
        <f t="shared" si="6"/>
        <v>0</v>
      </c>
      <c r="BV11" s="225">
        <f t="shared" si="7"/>
        <v>0</v>
      </c>
      <c r="BW11" s="225">
        <f t="shared" si="8"/>
        <v>0</v>
      </c>
      <c r="BX11" s="225">
        <f t="shared" si="9"/>
        <v>0</v>
      </c>
      <c r="BY11" s="225">
        <f t="shared" si="10"/>
        <v>0</v>
      </c>
      <c r="BZ11" s="225">
        <f t="shared" si="11"/>
        <v>0</v>
      </c>
    </row>
    <row r="12" spans="1:78" s="11" customFormat="1" ht="30">
      <c r="A12" s="1">
        <v>8</v>
      </c>
      <c r="B12" s="291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89" t="s">
        <v>83</v>
      </c>
      <c r="AJ12" s="5">
        <f>Kiadás!C127</f>
        <v>0</v>
      </c>
      <c r="AK12" s="5">
        <f>Kiadás!D127</f>
        <v>0</v>
      </c>
      <c r="AL12" s="5">
        <f>Kiadás!E127</f>
        <v>0</v>
      </c>
      <c r="AM12" s="5">
        <f>Kiadás!F127</f>
        <v>0</v>
      </c>
      <c r="AN12" s="5">
        <f>Kiadás!G127</f>
        <v>0</v>
      </c>
      <c r="AO12" s="5">
        <f>Kiadás!H127</f>
        <v>0</v>
      </c>
      <c r="AP12" s="5">
        <f>Kiadás!I127</f>
        <v>0</v>
      </c>
      <c r="AQ12" s="5">
        <f>Kiadás!J127</f>
        <v>0</v>
      </c>
      <c r="AR12" s="5">
        <f>Kiadás!C128</f>
        <v>489397</v>
      </c>
      <c r="AS12" s="5">
        <f>Kiadás!D128</f>
        <v>492997</v>
      </c>
      <c r="AT12" s="5">
        <f>Kiadás!E128</f>
        <v>405177</v>
      </c>
      <c r="AU12" s="5">
        <f>Kiadás!F128</f>
        <v>0</v>
      </c>
      <c r="AV12" s="5">
        <f>Kiadás!G128</f>
        <v>0</v>
      </c>
      <c r="AW12" s="5">
        <f>Kiadás!H128</f>
        <v>0</v>
      </c>
      <c r="AX12" s="5">
        <f>Kiadás!I128</f>
        <v>0</v>
      </c>
      <c r="AY12" s="5">
        <f>Kiadás!J128</f>
        <v>0</v>
      </c>
      <c r="AZ12" s="5">
        <f>Kiadás!C129</f>
        <v>14280</v>
      </c>
      <c r="BA12" s="5">
        <f>Kiadás!D129</f>
        <v>14280</v>
      </c>
      <c r="BB12" s="5">
        <f>Kiadás!E129</f>
        <v>14280</v>
      </c>
      <c r="BC12" s="5">
        <f>Kiadás!F129</f>
        <v>0</v>
      </c>
      <c r="BD12" s="5">
        <f>Kiadás!G129</f>
        <v>0</v>
      </c>
      <c r="BE12" s="5">
        <f>Kiadás!H129</f>
        <v>0</v>
      </c>
      <c r="BF12" s="5">
        <f>Kiadás!I129</f>
        <v>0</v>
      </c>
      <c r="BG12" s="5">
        <f>Kiadás!J129</f>
        <v>0</v>
      </c>
      <c r="BH12" s="5">
        <f>AJ12+AR12+AZ12</f>
        <v>503677</v>
      </c>
      <c r="BI12" s="5">
        <f t="shared" si="1"/>
        <v>507277</v>
      </c>
      <c r="BJ12" s="5">
        <f t="shared" si="1"/>
        <v>419457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225">
        <f t="shared" si="2"/>
        <v>0</v>
      </c>
      <c r="BQ12" s="225">
        <f t="shared" si="3"/>
        <v>-87820</v>
      </c>
      <c r="BR12" s="225">
        <f t="shared" si="4"/>
        <v>0</v>
      </c>
      <c r="BS12" s="225">
        <f t="shared" si="5"/>
        <v>-87820</v>
      </c>
      <c r="BT12" s="225">
        <f t="shared" si="6"/>
        <v>0</v>
      </c>
      <c r="BV12" s="225">
        <f t="shared" si="7"/>
        <v>0</v>
      </c>
      <c r="BW12" s="225">
        <f t="shared" si="8"/>
        <v>0</v>
      </c>
      <c r="BX12" s="225">
        <f t="shared" si="9"/>
        <v>0</v>
      </c>
      <c r="BY12" s="225">
        <f t="shared" si="10"/>
        <v>0</v>
      </c>
      <c r="BZ12" s="225">
        <f t="shared" si="11"/>
        <v>0</v>
      </c>
    </row>
    <row r="13" spans="1:78" s="11" customFormat="1" ht="15.75">
      <c r="A13" s="1">
        <v>9</v>
      </c>
      <c r="B13" s="88" t="s">
        <v>85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12123109</v>
      </c>
      <c r="L13" s="13">
        <f aca="true" t="shared" si="13" ref="L13:R13">SUM(L8:L12)</f>
        <v>12126709</v>
      </c>
      <c r="M13" s="13">
        <f t="shared" si="13"/>
        <v>12156709</v>
      </c>
      <c r="N13" s="13">
        <f t="shared" si="13"/>
        <v>0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3900000</v>
      </c>
      <c r="T13" s="13">
        <f aca="true" t="shared" si="14" ref="T13:Z13">SUM(T8:T12)</f>
        <v>3900000</v>
      </c>
      <c r="U13" s="13">
        <f t="shared" si="14"/>
        <v>3900000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16023109</v>
      </c>
      <c r="AB13" s="13">
        <f aca="true" t="shared" si="15" ref="AB13:AH13">SUM(AB8:AB12)</f>
        <v>16026709</v>
      </c>
      <c r="AC13" s="13">
        <f t="shared" si="15"/>
        <v>16056709</v>
      </c>
      <c r="AD13" s="13">
        <f t="shared" si="15"/>
        <v>0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88" t="s">
        <v>86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12534506</v>
      </c>
      <c r="AS13" s="13">
        <f aca="true" t="shared" si="17" ref="AS13:AY13">SUM(AS8:AS12)</f>
        <v>12538106</v>
      </c>
      <c r="AT13" s="13">
        <f t="shared" si="17"/>
        <v>12568106</v>
      </c>
      <c r="AU13" s="13">
        <f t="shared" si="17"/>
        <v>0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879280</v>
      </c>
      <c r="BA13" s="13">
        <f aca="true" t="shared" si="18" ref="BA13:BG13">SUM(BA8:BA12)</f>
        <v>879280</v>
      </c>
      <c r="BB13" s="13">
        <f t="shared" si="18"/>
        <v>879280</v>
      </c>
      <c r="BC13" s="13">
        <f t="shared" si="18"/>
        <v>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13413786</v>
      </c>
      <c r="BI13" s="13">
        <f aca="true" t="shared" si="19" ref="BI13:BO13">SUM(BI8:BI12)</f>
        <v>13417386</v>
      </c>
      <c r="BJ13" s="13">
        <f t="shared" si="19"/>
        <v>13447386</v>
      </c>
      <c r="BK13" s="13">
        <f t="shared" si="19"/>
        <v>0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225">
        <f t="shared" si="2"/>
        <v>0</v>
      </c>
      <c r="BQ13" s="225">
        <f t="shared" si="3"/>
        <v>30000</v>
      </c>
      <c r="BR13" s="225">
        <f t="shared" si="4"/>
        <v>0</v>
      </c>
      <c r="BS13" s="225">
        <f t="shared" si="5"/>
        <v>30000</v>
      </c>
      <c r="BT13" s="225">
        <f t="shared" si="6"/>
        <v>0</v>
      </c>
      <c r="BV13" s="225">
        <f t="shared" si="7"/>
        <v>0</v>
      </c>
      <c r="BW13" s="225">
        <f t="shared" si="8"/>
        <v>30000</v>
      </c>
      <c r="BX13" s="225">
        <f t="shared" si="9"/>
        <v>0</v>
      </c>
      <c r="BY13" s="225">
        <f t="shared" si="10"/>
        <v>30000</v>
      </c>
      <c r="BZ13" s="225">
        <f t="shared" si="11"/>
        <v>0</v>
      </c>
    </row>
    <row r="14" spans="1:78" s="11" customFormat="1" ht="15.75">
      <c r="A14" s="1">
        <v>10</v>
      </c>
      <c r="B14" s="90" t="s">
        <v>139</v>
      </c>
      <c r="C14" s="91">
        <f>C13-AJ13</f>
        <v>0</v>
      </c>
      <c r="D14" s="91">
        <f aca="true" t="shared" si="20" ref="D14:J14">D13-AK13</f>
        <v>0</v>
      </c>
      <c r="E14" s="91">
        <f t="shared" si="20"/>
        <v>0</v>
      </c>
      <c r="F14" s="91">
        <f t="shared" si="20"/>
        <v>0</v>
      </c>
      <c r="G14" s="91">
        <f t="shared" si="20"/>
        <v>0</v>
      </c>
      <c r="H14" s="91">
        <f t="shared" si="20"/>
        <v>0</v>
      </c>
      <c r="I14" s="91">
        <f t="shared" si="20"/>
        <v>0</v>
      </c>
      <c r="J14" s="91">
        <f t="shared" si="20"/>
        <v>0</v>
      </c>
      <c r="K14" s="91">
        <f>K13-AR13</f>
        <v>-411397</v>
      </c>
      <c r="L14" s="91">
        <f aca="true" t="shared" si="21" ref="L14:R14">L13-AS13</f>
        <v>-411397</v>
      </c>
      <c r="M14" s="91">
        <f t="shared" si="21"/>
        <v>-411397</v>
      </c>
      <c r="N14" s="91">
        <f t="shared" si="21"/>
        <v>0</v>
      </c>
      <c r="O14" s="91">
        <f t="shared" si="21"/>
        <v>0</v>
      </c>
      <c r="P14" s="91">
        <f t="shared" si="21"/>
        <v>0</v>
      </c>
      <c r="Q14" s="91">
        <f t="shared" si="21"/>
        <v>0</v>
      </c>
      <c r="R14" s="91">
        <f t="shared" si="21"/>
        <v>0</v>
      </c>
      <c r="S14" s="91">
        <f>S13-AZ13</f>
        <v>3020720</v>
      </c>
      <c r="T14" s="91">
        <f aca="true" t="shared" si="22" ref="T14:Z14">T13-BA13</f>
        <v>3020720</v>
      </c>
      <c r="U14" s="91">
        <f t="shared" si="22"/>
        <v>3020720</v>
      </c>
      <c r="V14" s="91">
        <f t="shared" si="22"/>
        <v>0</v>
      </c>
      <c r="W14" s="91">
        <f t="shared" si="22"/>
        <v>0</v>
      </c>
      <c r="X14" s="91">
        <f t="shared" si="22"/>
        <v>0</v>
      </c>
      <c r="Y14" s="91">
        <f t="shared" si="22"/>
        <v>0</v>
      </c>
      <c r="Z14" s="91">
        <f t="shared" si="22"/>
        <v>0</v>
      </c>
      <c r="AA14" s="91">
        <f>AA13-BH13</f>
        <v>2609323</v>
      </c>
      <c r="AB14" s="91">
        <f aca="true" t="shared" si="23" ref="AB14:AH14">AB13-BI13</f>
        <v>2609323</v>
      </c>
      <c r="AC14" s="91">
        <f t="shared" si="23"/>
        <v>2609323</v>
      </c>
      <c r="AD14" s="91">
        <f t="shared" si="23"/>
        <v>0</v>
      </c>
      <c r="AE14" s="91">
        <f t="shared" si="23"/>
        <v>0</v>
      </c>
      <c r="AF14" s="91">
        <f t="shared" si="23"/>
        <v>0</v>
      </c>
      <c r="AG14" s="91">
        <f t="shared" si="23"/>
        <v>0</v>
      </c>
      <c r="AH14" s="91">
        <f t="shared" si="23"/>
        <v>0</v>
      </c>
      <c r="AI14" s="286" t="s">
        <v>125</v>
      </c>
      <c r="AJ14" s="285">
        <f>Kiadás!C156</f>
        <v>0</v>
      </c>
      <c r="AK14" s="285">
        <f>Kiadás!D156</f>
        <v>0</v>
      </c>
      <c r="AL14" s="285">
        <f>Kiadás!E156</f>
        <v>0</v>
      </c>
      <c r="AM14" s="285">
        <f>Kiadás!F156</f>
        <v>0</v>
      </c>
      <c r="AN14" s="285">
        <f>Kiadás!G156</f>
        <v>0</v>
      </c>
      <c r="AO14" s="285">
        <f>Kiadás!H156</f>
        <v>0</v>
      </c>
      <c r="AP14" s="285">
        <f>Kiadás!I156</f>
        <v>0</v>
      </c>
      <c r="AQ14" s="285">
        <f>Kiadás!J156</f>
        <v>0</v>
      </c>
      <c r="AR14" s="285">
        <f>Kiadás!C157</f>
        <v>443769</v>
      </c>
      <c r="AS14" s="285">
        <f>Kiadás!D157</f>
        <v>443769</v>
      </c>
      <c r="AT14" s="285">
        <f>Kiadás!E157</f>
        <v>443769</v>
      </c>
      <c r="AU14" s="285">
        <f>Kiadás!F157</f>
        <v>0</v>
      </c>
      <c r="AV14" s="285">
        <f>Kiadás!G157</f>
        <v>0</v>
      </c>
      <c r="AW14" s="285">
        <f>Kiadás!H157</f>
        <v>0</v>
      </c>
      <c r="AX14" s="285">
        <f>Kiadás!I157</f>
        <v>0</v>
      </c>
      <c r="AY14" s="285">
        <f>Kiadás!J157</f>
        <v>0</v>
      </c>
      <c r="AZ14" s="285">
        <f>Kiadás!C158</f>
        <v>0</v>
      </c>
      <c r="BA14" s="285">
        <f>Kiadás!D158</f>
        <v>0</v>
      </c>
      <c r="BB14" s="285">
        <f>Kiadás!E158</f>
        <v>0</v>
      </c>
      <c r="BC14" s="285">
        <f>Kiadás!F158</f>
        <v>0</v>
      </c>
      <c r="BD14" s="285">
        <f>Kiadás!G158</f>
        <v>0</v>
      </c>
      <c r="BE14" s="285">
        <f>Kiadás!H158</f>
        <v>0</v>
      </c>
      <c r="BF14" s="285">
        <f>Kiadás!I158</f>
        <v>0</v>
      </c>
      <c r="BG14" s="285">
        <f>Kiadás!J158</f>
        <v>0</v>
      </c>
      <c r="BH14" s="285">
        <f>AJ14+AR14+AZ14</f>
        <v>443769</v>
      </c>
      <c r="BI14" s="285">
        <f aca="true" t="shared" si="24" ref="BI14:BO14">AK14+AS14+BA14</f>
        <v>443769</v>
      </c>
      <c r="BJ14" s="285">
        <f t="shared" si="24"/>
        <v>443769</v>
      </c>
      <c r="BK14" s="285">
        <f t="shared" si="24"/>
        <v>0</v>
      </c>
      <c r="BL14" s="285">
        <f t="shared" si="24"/>
        <v>0</v>
      </c>
      <c r="BM14" s="285">
        <f t="shared" si="24"/>
        <v>0</v>
      </c>
      <c r="BN14" s="285">
        <f t="shared" si="24"/>
        <v>0</v>
      </c>
      <c r="BO14" s="285">
        <f t="shared" si="24"/>
        <v>0</v>
      </c>
      <c r="BP14" s="225">
        <f t="shared" si="2"/>
        <v>0</v>
      </c>
      <c r="BQ14" s="225">
        <f t="shared" si="3"/>
        <v>0</v>
      </c>
      <c r="BR14" s="225">
        <f t="shared" si="4"/>
        <v>0</v>
      </c>
      <c r="BS14" s="225">
        <f t="shared" si="5"/>
        <v>0</v>
      </c>
      <c r="BT14" s="225">
        <f t="shared" si="6"/>
        <v>0</v>
      </c>
      <c r="BV14" s="225">
        <f t="shared" si="7"/>
        <v>0</v>
      </c>
      <c r="BW14" s="225">
        <f t="shared" si="8"/>
        <v>0</v>
      </c>
      <c r="BX14" s="225">
        <f t="shared" si="9"/>
        <v>0</v>
      </c>
      <c r="BY14" s="225">
        <f t="shared" si="10"/>
        <v>0</v>
      </c>
      <c r="BZ14" s="225">
        <f t="shared" si="11"/>
        <v>0</v>
      </c>
    </row>
    <row r="15" spans="1:78" s="11" customFormat="1" ht="15.75">
      <c r="A15" s="1">
        <v>11</v>
      </c>
      <c r="B15" s="90" t="s">
        <v>130</v>
      </c>
      <c r="C15" s="5">
        <f>Bevételek!C274</f>
        <v>0</v>
      </c>
      <c r="D15" s="5">
        <f>Bevételek!D274</f>
        <v>0</v>
      </c>
      <c r="E15" s="5">
        <f>Bevételek!E274</f>
        <v>0</v>
      </c>
      <c r="F15" s="5">
        <f>Bevételek!F274</f>
        <v>0</v>
      </c>
      <c r="G15" s="5">
        <f>Bevételek!G274</f>
        <v>0</v>
      </c>
      <c r="H15" s="5">
        <f>Bevételek!H274</f>
        <v>0</v>
      </c>
      <c r="I15" s="5">
        <f>Bevételek!I274</f>
        <v>0</v>
      </c>
      <c r="J15" s="5">
        <f>Bevételek!J274</f>
        <v>0</v>
      </c>
      <c r="K15" s="5">
        <f>Bevételek!C275</f>
        <v>11514186</v>
      </c>
      <c r="L15" s="5">
        <f>Bevételek!D275</f>
        <v>11514186</v>
      </c>
      <c r="M15" s="5">
        <f>Bevételek!E275</f>
        <v>11514186</v>
      </c>
      <c r="N15" s="5">
        <f>Bevételek!F275</f>
        <v>0</v>
      </c>
      <c r="O15" s="5">
        <f>Bevételek!G275</f>
        <v>0</v>
      </c>
      <c r="P15" s="5">
        <f>Bevételek!H275</f>
        <v>0</v>
      </c>
      <c r="Q15" s="5">
        <f>Bevételek!I275</f>
        <v>0</v>
      </c>
      <c r="R15" s="5">
        <f>Bevételek!J275</f>
        <v>0</v>
      </c>
      <c r="S15" s="5">
        <f>Bevételek!C276</f>
        <v>0</v>
      </c>
      <c r="T15" s="5">
        <f>Bevételek!D276</f>
        <v>0</v>
      </c>
      <c r="U15" s="5">
        <f>Bevételek!E276</f>
        <v>0</v>
      </c>
      <c r="V15" s="5">
        <f>Bevételek!F276</f>
        <v>0</v>
      </c>
      <c r="W15" s="5">
        <f>Bevételek!G276</f>
        <v>0</v>
      </c>
      <c r="X15" s="5">
        <f>Bevételek!H276</f>
        <v>0</v>
      </c>
      <c r="Y15" s="5">
        <f>Bevételek!I276</f>
        <v>0</v>
      </c>
      <c r="Z15" s="5">
        <f>Bevételek!J276</f>
        <v>0</v>
      </c>
      <c r="AA15" s="5">
        <f>C15+K15+S15</f>
        <v>11514186</v>
      </c>
      <c r="AB15" s="5">
        <f aca="true" t="shared" si="25" ref="AB15:AH16">D15+L15+T15</f>
        <v>11514186</v>
      </c>
      <c r="AC15" s="5">
        <f t="shared" si="25"/>
        <v>11514186</v>
      </c>
      <c r="AD15" s="5">
        <f t="shared" si="25"/>
        <v>0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286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25">
        <f t="shared" si="2"/>
        <v>0</v>
      </c>
      <c r="BQ15" s="225">
        <f t="shared" si="3"/>
        <v>0</v>
      </c>
      <c r="BR15" s="225">
        <f t="shared" si="4"/>
        <v>0</v>
      </c>
      <c r="BS15" s="225">
        <f t="shared" si="5"/>
        <v>0</v>
      </c>
      <c r="BT15" s="225">
        <f t="shared" si="6"/>
        <v>0</v>
      </c>
      <c r="BV15" s="225">
        <f t="shared" si="7"/>
        <v>0</v>
      </c>
      <c r="BW15" s="225">
        <f t="shared" si="8"/>
        <v>0</v>
      </c>
      <c r="BX15" s="225">
        <f t="shared" si="9"/>
        <v>0</v>
      </c>
      <c r="BY15" s="225">
        <f t="shared" si="10"/>
        <v>0</v>
      </c>
      <c r="BZ15" s="225">
        <f t="shared" si="11"/>
        <v>0</v>
      </c>
    </row>
    <row r="16" spans="1:78" s="11" customFormat="1" ht="15.75">
      <c r="A16" s="1">
        <v>12</v>
      </c>
      <c r="B16" s="90" t="s">
        <v>131</v>
      </c>
      <c r="C16" s="5">
        <f>Bevételek!C295</f>
        <v>0</v>
      </c>
      <c r="D16" s="5">
        <f>Bevételek!D295</f>
        <v>0</v>
      </c>
      <c r="E16" s="5">
        <f>Bevételek!E295</f>
        <v>0</v>
      </c>
      <c r="F16" s="5">
        <f>Bevételek!F295</f>
        <v>0</v>
      </c>
      <c r="G16" s="5">
        <f>Bevételek!G295</f>
        <v>0</v>
      </c>
      <c r="H16" s="5">
        <f>Bevételek!H295</f>
        <v>0</v>
      </c>
      <c r="I16" s="5">
        <f>Bevételek!I295</f>
        <v>0</v>
      </c>
      <c r="J16" s="5">
        <f>Bevételek!J295</f>
        <v>0</v>
      </c>
      <c r="K16" s="5">
        <f>Bevételek!C296</f>
        <v>0</v>
      </c>
      <c r="L16" s="5">
        <f>Bevételek!D296</f>
        <v>0</v>
      </c>
      <c r="M16" s="5">
        <f>Bevételek!E296</f>
        <v>0</v>
      </c>
      <c r="N16" s="5">
        <f>Bevételek!F296</f>
        <v>0</v>
      </c>
      <c r="O16" s="5">
        <f>Bevételek!G296</f>
        <v>0</v>
      </c>
      <c r="P16" s="5">
        <f>Bevételek!H296</f>
        <v>0</v>
      </c>
      <c r="Q16" s="5">
        <f>Bevételek!I296</f>
        <v>0</v>
      </c>
      <c r="R16" s="5">
        <f>Bevételek!J296</f>
        <v>0</v>
      </c>
      <c r="S16" s="5">
        <f>Bevételek!C297</f>
        <v>0</v>
      </c>
      <c r="T16" s="5">
        <f>Bevételek!D297</f>
        <v>0</v>
      </c>
      <c r="U16" s="5">
        <f>Bevételek!E297</f>
        <v>0</v>
      </c>
      <c r="V16" s="5">
        <f>Bevételek!F297</f>
        <v>0</v>
      </c>
      <c r="W16" s="5">
        <f>Bevételek!G297</f>
        <v>0</v>
      </c>
      <c r="X16" s="5">
        <f>Bevételek!H297</f>
        <v>0</v>
      </c>
      <c r="Y16" s="5">
        <f>Bevételek!I297</f>
        <v>0</v>
      </c>
      <c r="Z16" s="5">
        <f>Bevételek!J297</f>
        <v>0</v>
      </c>
      <c r="AA16" s="5">
        <f>C16+K16+S16</f>
        <v>0</v>
      </c>
      <c r="AB16" s="5">
        <f t="shared" si="25"/>
        <v>0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286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25">
        <f t="shared" si="2"/>
        <v>0</v>
      </c>
      <c r="BQ16" s="225">
        <f t="shared" si="3"/>
        <v>0</v>
      </c>
      <c r="BR16" s="225">
        <f t="shared" si="4"/>
        <v>0</v>
      </c>
      <c r="BS16" s="225">
        <f t="shared" si="5"/>
        <v>0</v>
      </c>
      <c r="BT16" s="225">
        <f t="shared" si="6"/>
        <v>0</v>
      </c>
      <c r="BV16" s="225">
        <f t="shared" si="7"/>
        <v>0</v>
      </c>
      <c r="BW16" s="225">
        <f t="shared" si="8"/>
        <v>0</v>
      </c>
      <c r="BX16" s="225">
        <f t="shared" si="9"/>
        <v>0</v>
      </c>
      <c r="BY16" s="225">
        <f t="shared" si="10"/>
        <v>0</v>
      </c>
      <c r="BZ16" s="225">
        <f t="shared" si="11"/>
        <v>0</v>
      </c>
    </row>
    <row r="17" spans="1:78" s="11" customFormat="1" ht="31.5">
      <c r="A17" s="1">
        <v>13</v>
      </c>
      <c r="B17" s="88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23637295</v>
      </c>
      <c r="L17" s="14">
        <f aca="true" t="shared" si="27" ref="L17:R17">L13+L15+L16</f>
        <v>23640895</v>
      </c>
      <c r="M17" s="14">
        <f t="shared" si="27"/>
        <v>23670895</v>
      </c>
      <c r="N17" s="14">
        <f t="shared" si="27"/>
        <v>0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3900000</v>
      </c>
      <c r="T17" s="14">
        <f aca="true" t="shared" si="28" ref="T17:Z17">T13+T15+T16</f>
        <v>3900000</v>
      </c>
      <c r="U17" s="14">
        <f t="shared" si="28"/>
        <v>3900000</v>
      </c>
      <c r="V17" s="14">
        <f t="shared" si="28"/>
        <v>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27537295</v>
      </c>
      <c r="AB17" s="14">
        <f aca="true" t="shared" si="29" ref="AB17:AH17">AB13+AB15+AB16</f>
        <v>27540895</v>
      </c>
      <c r="AC17" s="14">
        <f t="shared" si="29"/>
        <v>27570895</v>
      </c>
      <c r="AD17" s="14">
        <f t="shared" si="29"/>
        <v>0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88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12978275</v>
      </c>
      <c r="AS17" s="14">
        <f aca="true" t="shared" si="31" ref="AS17:AY17">AS13+AS14</f>
        <v>12981875</v>
      </c>
      <c r="AT17" s="14">
        <f t="shared" si="31"/>
        <v>13011875</v>
      </c>
      <c r="AU17" s="14">
        <f t="shared" si="31"/>
        <v>0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879280</v>
      </c>
      <c r="BA17" s="14">
        <f aca="true" t="shared" si="32" ref="BA17:BG17">BA13+BA14</f>
        <v>879280</v>
      </c>
      <c r="BB17" s="14">
        <f t="shared" si="32"/>
        <v>879280</v>
      </c>
      <c r="BC17" s="14">
        <f t="shared" si="32"/>
        <v>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13857555</v>
      </c>
      <c r="BI17" s="14">
        <f aca="true" t="shared" si="33" ref="BI17:BO17">BI13+BI14</f>
        <v>13861155</v>
      </c>
      <c r="BJ17" s="14">
        <f t="shared" si="33"/>
        <v>13891155</v>
      </c>
      <c r="BK17" s="14">
        <f t="shared" si="33"/>
        <v>0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225">
        <f t="shared" si="2"/>
        <v>0</v>
      </c>
      <c r="BQ17" s="225">
        <f t="shared" si="3"/>
        <v>30000</v>
      </c>
      <c r="BR17" s="225">
        <f t="shared" si="4"/>
        <v>0</v>
      </c>
      <c r="BS17" s="225">
        <f t="shared" si="5"/>
        <v>30000</v>
      </c>
      <c r="BT17" s="225">
        <f t="shared" si="6"/>
        <v>0</v>
      </c>
      <c r="BV17" s="225">
        <f t="shared" si="7"/>
        <v>0</v>
      </c>
      <c r="BW17" s="225">
        <f t="shared" si="8"/>
        <v>30000</v>
      </c>
      <c r="BX17" s="225">
        <f t="shared" si="9"/>
        <v>0</v>
      </c>
      <c r="BY17" s="225">
        <f t="shared" si="10"/>
        <v>30000</v>
      </c>
      <c r="BZ17" s="225">
        <f t="shared" si="11"/>
        <v>0</v>
      </c>
    </row>
    <row r="18" spans="1:78" s="92" customFormat="1" ht="16.5">
      <c r="A18" s="1">
        <v>14</v>
      </c>
      <c r="B18" s="292" t="s">
        <v>133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4"/>
      <c r="AI18" s="288" t="s">
        <v>112</v>
      </c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90"/>
      <c r="BK18" s="217"/>
      <c r="BL18" s="217"/>
      <c r="BM18" s="217"/>
      <c r="BN18" s="217"/>
      <c r="BO18" s="220"/>
      <c r="BP18" s="225">
        <f t="shared" si="2"/>
        <v>0</v>
      </c>
      <c r="BQ18" s="225">
        <f t="shared" si="3"/>
        <v>0</v>
      </c>
      <c r="BR18" s="225">
        <f t="shared" si="4"/>
        <v>0</v>
      </c>
      <c r="BS18" s="225">
        <f t="shared" si="5"/>
        <v>0</v>
      </c>
      <c r="BT18" s="225">
        <f t="shared" si="6"/>
        <v>0</v>
      </c>
      <c r="BU18" s="11"/>
      <c r="BV18" s="225">
        <f t="shared" si="7"/>
        <v>0</v>
      </c>
      <c r="BW18" s="225">
        <f t="shared" si="8"/>
        <v>0</v>
      </c>
      <c r="BX18" s="225">
        <f t="shared" si="9"/>
        <v>0</v>
      </c>
      <c r="BY18" s="225">
        <f t="shared" si="10"/>
        <v>0</v>
      </c>
      <c r="BZ18" s="225">
        <f t="shared" si="11"/>
        <v>0</v>
      </c>
    </row>
    <row r="19" spans="1:78" s="11" customFormat="1" ht="47.25">
      <c r="A19" s="1">
        <v>15</v>
      </c>
      <c r="B19" s="87" t="s">
        <v>296</v>
      </c>
      <c r="C19" s="5">
        <f>Bevételek!C133</f>
        <v>0</v>
      </c>
      <c r="D19" s="5">
        <f>Bevételek!D133</f>
        <v>0</v>
      </c>
      <c r="E19" s="5">
        <f>Bevételek!E133</f>
        <v>0</v>
      </c>
      <c r="F19" s="5">
        <f>Bevételek!F133</f>
        <v>0</v>
      </c>
      <c r="G19" s="5">
        <f>Bevételek!G133</f>
        <v>0</v>
      </c>
      <c r="H19" s="5">
        <f>Bevételek!H133</f>
        <v>0</v>
      </c>
      <c r="I19" s="5">
        <f>Bevételek!I133</f>
        <v>0</v>
      </c>
      <c r="J19" s="5">
        <f>Bevételek!J133</f>
        <v>0</v>
      </c>
      <c r="K19" s="5">
        <f>Bevételek!C134</f>
        <v>0</v>
      </c>
      <c r="L19" s="5">
        <f>Bevételek!D134</f>
        <v>0</v>
      </c>
      <c r="M19" s="5">
        <f>Bevételek!E134</f>
        <v>14371343</v>
      </c>
      <c r="N19" s="5">
        <f>Bevételek!F134</f>
        <v>0</v>
      </c>
      <c r="O19" s="5">
        <f>Bevételek!G134</f>
        <v>0</v>
      </c>
      <c r="P19" s="5">
        <f>Bevételek!H134</f>
        <v>0</v>
      </c>
      <c r="Q19" s="5">
        <f>Bevételek!I134</f>
        <v>0</v>
      </c>
      <c r="R19" s="5">
        <f>Bevételek!J134</f>
        <v>0</v>
      </c>
      <c r="S19" s="5">
        <f>Bevételek!C135</f>
        <v>0</v>
      </c>
      <c r="T19" s="5">
        <f>Bevételek!D135</f>
        <v>0</v>
      </c>
      <c r="U19" s="5">
        <f>Bevételek!E135</f>
        <v>0</v>
      </c>
      <c r="V19" s="5">
        <f>Bevételek!F135</f>
        <v>0</v>
      </c>
      <c r="W19" s="5">
        <f>Bevételek!G135</f>
        <v>0</v>
      </c>
      <c r="X19" s="5">
        <f>Bevételek!H135</f>
        <v>0</v>
      </c>
      <c r="Y19" s="5">
        <f>Bevételek!I135</f>
        <v>0</v>
      </c>
      <c r="Z19" s="5">
        <f>Bevételek!J135</f>
        <v>0</v>
      </c>
      <c r="AA19" s="5">
        <f>C19+K19+S19</f>
        <v>0</v>
      </c>
      <c r="AB19" s="5">
        <f aca="true" t="shared" si="34" ref="AB19:AH21">D19+L19+T19</f>
        <v>0</v>
      </c>
      <c r="AC19" s="5">
        <f t="shared" si="34"/>
        <v>14371343</v>
      </c>
      <c r="AD19" s="5">
        <f t="shared" si="34"/>
        <v>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87" t="s">
        <v>110</v>
      </c>
      <c r="AJ19" s="5">
        <f>Kiadás!C132</f>
        <v>0</v>
      </c>
      <c r="AK19" s="5">
        <f>Kiadás!D132</f>
        <v>0</v>
      </c>
      <c r="AL19" s="5">
        <f>Kiadás!E132</f>
        <v>0</v>
      </c>
      <c r="AM19" s="5">
        <f>Kiadás!F132</f>
        <v>0</v>
      </c>
      <c r="AN19" s="5">
        <f>Kiadás!G132</f>
        <v>0</v>
      </c>
      <c r="AO19" s="5">
        <f>Kiadás!H132</f>
        <v>0</v>
      </c>
      <c r="AP19" s="5">
        <f>Kiadás!I132</f>
        <v>0</v>
      </c>
      <c r="AQ19" s="5">
        <f>Kiadás!J132</f>
        <v>0</v>
      </c>
      <c r="AR19" s="5">
        <f>Kiadás!C133</f>
        <v>4321320</v>
      </c>
      <c r="AS19" s="5">
        <f>Kiadás!D133</f>
        <v>3156011</v>
      </c>
      <c r="AT19" s="5">
        <f>Kiadás!E133</f>
        <v>14856413</v>
      </c>
      <c r="AU19" s="5">
        <f>Kiadás!F133</f>
        <v>0</v>
      </c>
      <c r="AV19" s="5">
        <f>Kiadás!G133</f>
        <v>0</v>
      </c>
      <c r="AW19" s="5">
        <f>Kiadás!H133</f>
        <v>0</v>
      </c>
      <c r="AX19" s="5">
        <f>Kiadás!I133</f>
        <v>0</v>
      </c>
      <c r="AY19" s="5">
        <f>Kiadás!J133</f>
        <v>0</v>
      </c>
      <c r="AZ19" s="5">
        <f>Kiadás!C134</f>
        <v>0</v>
      </c>
      <c r="BA19" s="5">
        <f>Kiadás!D134</f>
        <v>0</v>
      </c>
      <c r="BB19" s="5">
        <f>Kiadás!E134</f>
        <v>0</v>
      </c>
      <c r="BC19" s="5">
        <f>Kiadás!F134</f>
        <v>0</v>
      </c>
      <c r="BD19" s="5">
        <f>Kiadás!G134</f>
        <v>0</v>
      </c>
      <c r="BE19" s="5">
        <f>Kiadás!H134</f>
        <v>0</v>
      </c>
      <c r="BF19" s="5">
        <f>Kiadás!I134</f>
        <v>0</v>
      </c>
      <c r="BG19" s="5">
        <f>Kiadás!J134</f>
        <v>0</v>
      </c>
      <c r="BH19" s="5">
        <f>AJ19+AR19+AZ19</f>
        <v>4321320</v>
      </c>
      <c r="BI19" s="5">
        <f aca="true" t="shared" si="35" ref="BI19:BO21">AK19+AS19+BA19</f>
        <v>3156011</v>
      </c>
      <c r="BJ19" s="5">
        <f t="shared" si="35"/>
        <v>14856413</v>
      </c>
      <c r="BK19" s="5">
        <f t="shared" si="35"/>
        <v>0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225">
        <f t="shared" si="2"/>
        <v>0</v>
      </c>
      <c r="BQ19" s="225">
        <f t="shared" si="3"/>
        <v>11700402</v>
      </c>
      <c r="BR19" s="225">
        <f t="shared" si="4"/>
        <v>0</v>
      </c>
      <c r="BS19" s="225">
        <f t="shared" si="5"/>
        <v>11700402</v>
      </c>
      <c r="BT19" s="225">
        <f t="shared" si="6"/>
        <v>0</v>
      </c>
      <c r="BV19" s="225">
        <f t="shared" si="7"/>
        <v>0</v>
      </c>
      <c r="BW19" s="225">
        <f t="shared" si="8"/>
        <v>14371343</v>
      </c>
      <c r="BX19" s="225">
        <f t="shared" si="9"/>
        <v>0</v>
      </c>
      <c r="BY19" s="225">
        <f t="shared" si="10"/>
        <v>14371343</v>
      </c>
      <c r="BZ19" s="225">
        <f t="shared" si="11"/>
        <v>0</v>
      </c>
    </row>
    <row r="20" spans="1:78" s="11" customFormat="1" ht="15.75">
      <c r="A20" s="1">
        <v>16</v>
      </c>
      <c r="B20" s="87" t="s">
        <v>133</v>
      </c>
      <c r="C20" s="5">
        <f>Bevételek!C239</f>
        <v>0</v>
      </c>
      <c r="D20" s="5">
        <f>Bevételek!D239</f>
        <v>0</v>
      </c>
      <c r="E20" s="5">
        <f>Bevételek!E239</f>
        <v>0</v>
      </c>
      <c r="F20" s="5">
        <f>Bevételek!F239</f>
        <v>0</v>
      </c>
      <c r="G20" s="5">
        <f>Bevételek!G239</f>
        <v>0</v>
      </c>
      <c r="H20" s="5">
        <f>Bevételek!H239</f>
        <v>0</v>
      </c>
      <c r="I20" s="5">
        <f>Bevételek!I239</f>
        <v>0</v>
      </c>
      <c r="J20" s="5">
        <f>Bevételek!J239</f>
        <v>0</v>
      </c>
      <c r="K20" s="5">
        <f>Bevételek!C240</f>
        <v>0</v>
      </c>
      <c r="L20" s="5">
        <f>Bevételek!D240</f>
        <v>0</v>
      </c>
      <c r="M20" s="5">
        <f>Bevételek!E240</f>
        <v>0</v>
      </c>
      <c r="N20" s="5">
        <f>Bevételek!F240</f>
        <v>0</v>
      </c>
      <c r="O20" s="5">
        <f>Bevételek!G240</f>
        <v>0</v>
      </c>
      <c r="P20" s="5">
        <f>Bevételek!H240</f>
        <v>0</v>
      </c>
      <c r="Q20" s="5">
        <f>Bevételek!I240</f>
        <v>0</v>
      </c>
      <c r="R20" s="5">
        <f>Bevételek!J240</f>
        <v>0</v>
      </c>
      <c r="S20" s="5">
        <f>Bevételek!C241</f>
        <v>0</v>
      </c>
      <c r="T20" s="5">
        <f>Bevételek!D241</f>
        <v>0</v>
      </c>
      <c r="U20" s="5">
        <f>Bevételek!E241</f>
        <v>0</v>
      </c>
      <c r="V20" s="5">
        <f>Bevételek!F241</f>
        <v>0</v>
      </c>
      <c r="W20" s="5">
        <f>Bevételek!G241</f>
        <v>0</v>
      </c>
      <c r="X20" s="5">
        <f>Bevételek!H241</f>
        <v>0</v>
      </c>
      <c r="Y20" s="5">
        <f>Bevételek!I241</f>
        <v>0</v>
      </c>
      <c r="Z20" s="5">
        <f>Bevételek!J241</f>
        <v>0</v>
      </c>
      <c r="AA20" s="5">
        <f>C20+K20+S20</f>
        <v>0</v>
      </c>
      <c r="AB20" s="5">
        <f t="shared" si="34"/>
        <v>0</v>
      </c>
      <c r="AC20" s="5">
        <f t="shared" si="34"/>
        <v>0</v>
      </c>
      <c r="AD20" s="5">
        <f t="shared" si="34"/>
        <v>0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87" t="s">
        <v>45</v>
      </c>
      <c r="AJ20" s="5">
        <f>Kiadás!C136</f>
        <v>0</v>
      </c>
      <c r="AK20" s="5">
        <f>Kiadás!D136</f>
        <v>0</v>
      </c>
      <c r="AL20" s="5">
        <f>Kiadás!E136</f>
        <v>0</v>
      </c>
      <c r="AM20" s="5">
        <f>Kiadás!F136</f>
        <v>0</v>
      </c>
      <c r="AN20" s="5">
        <f>Kiadás!G136</f>
        <v>0</v>
      </c>
      <c r="AO20" s="5">
        <f>Kiadás!H136</f>
        <v>0</v>
      </c>
      <c r="AP20" s="5">
        <f>Kiadás!I136</f>
        <v>0</v>
      </c>
      <c r="AQ20" s="5">
        <f>Kiadás!J136</f>
        <v>0</v>
      </c>
      <c r="AR20" s="5">
        <f>Kiadás!C137</f>
        <v>9358420</v>
      </c>
      <c r="AS20" s="5">
        <f>Kiadás!D137</f>
        <v>10493729</v>
      </c>
      <c r="AT20" s="5">
        <f>Kiadás!E137</f>
        <v>12953533</v>
      </c>
      <c r="AU20" s="5">
        <f>Kiadás!F137</f>
        <v>0</v>
      </c>
      <c r="AV20" s="5">
        <f>Kiadás!G137</f>
        <v>0</v>
      </c>
      <c r="AW20" s="5">
        <f>Kiadás!H137</f>
        <v>0</v>
      </c>
      <c r="AX20" s="5">
        <f>Kiadás!I137</f>
        <v>0</v>
      </c>
      <c r="AY20" s="5">
        <f>Kiadás!J137</f>
        <v>0</v>
      </c>
      <c r="AZ20" s="5">
        <f>Kiadás!C138</f>
        <v>0</v>
      </c>
      <c r="BA20" s="5">
        <f>Kiadás!D138</f>
        <v>0</v>
      </c>
      <c r="BB20" s="5">
        <f>Kiadás!E138</f>
        <v>0</v>
      </c>
      <c r="BC20" s="5">
        <f>Kiadás!F138</f>
        <v>0</v>
      </c>
      <c r="BD20" s="5">
        <f>Kiadás!G138</f>
        <v>0</v>
      </c>
      <c r="BE20" s="5">
        <f>Kiadás!H138</f>
        <v>0</v>
      </c>
      <c r="BF20" s="5">
        <f>Kiadás!I138</f>
        <v>0</v>
      </c>
      <c r="BG20" s="5">
        <f>Kiadás!J138</f>
        <v>0</v>
      </c>
      <c r="BH20" s="5">
        <f>AJ20+AR20+AZ20</f>
        <v>9358420</v>
      </c>
      <c r="BI20" s="5">
        <f t="shared" si="35"/>
        <v>10493729</v>
      </c>
      <c r="BJ20" s="5">
        <f t="shared" si="35"/>
        <v>12953533</v>
      </c>
      <c r="BK20" s="5">
        <f t="shared" si="35"/>
        <v>0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225">
        <f t="shared" si="2"/>
        <v>0</v>
      </c>
      <c r="BQ20" s="225">
        <f t="shared" si="3"/>
        <v>2459804</v>
      </c>
      <c r="BR20" s="225">
        <f t="shared" si="4"/>
        <v>0</v>
      </c>
      <c r="BS20" s="225">
        <f t="shared" si="5"/>
        <v>2459804</v>
      </c>
      <c r="BT20" s="225">
        <f t="shared" si="6"/>
        <v>0</v>
      </c>
      <c r="BV20" s="225">
        <f t="shared" si="7"/>
        <v>0</v>
      </c>
      <c r="BW20" s="225">
        <f t="shared" si="8"/>
        <v>0</v>
      </c>
      <c r="BX20" s="225">
        <f t="shared" si="9"/>
        <v>0</v>
      </c>
      <c r="BY20" s="225">
        <f t="shared" si="10"/>
        <v>0</v>
      </c>
      <c r="BZ20" s="225">
        <f t="shared" si="11"/>
        <v>0</v>
      </c>
    </row>
    <row r="21" spans="1:78" s="11" customFormat="1" ht="31.5">
      <c r="A21" s="1">
        <v>17</v>
      </c>
      <c r="B21" s="87" t="s">
        <v>368</v>
      </c>
      <c r="C21" s="5">
        <f>Bevételek!C266</f>
        <v>0</v>
      </c>
      <c r="D21" s="5">
        <f>Bevételek!D266</f>
        <v>0</v>
      </c>
      <c r="E21" s="5">
        <f>Bevételek!E266</f>
        <v>0</v>
      </c>
      <c r="F21" s="5">
        <f>Bevételek!F266</f>
        <v>0</v>
      </c>
      <c r="G21" s="5">
        <f>Bevételek!G266</f>
        <v>0</v>
      </c>
      <c r="H21" s="5">
        <f>Bevételek!H266</f>
        <v>0</v>
      </c>
      <c r="I21" s="5">
        <f>Bevételek!I266</f>
        <v>0</v>
      </c>
      <c r="J21" s="5">
        <f>Bevételek!J266</f>
        <v>0</v>
      </c>
      <c r="K21" s="5">
        <f>Bevételek!C267</f>
        <v>0</v>
      </c>
      <c r="L21" s="5">
        <f>Bevételek!D267</f>
        <v>0</v>
      </c>
      <c r="M21" s="5">
        <f>Bevételek!E267</f>
        <v>0</v>
      </c>
      <c r="N21" s="5">
        <f>Bevételek!F267</f>
        <v>0</v>
      </c>
      <c r="O21" s="5">
        <f>Bevételek!G267</f>
        <v>0</v>
      </c>
      <c r="P21" s="5">
        <f>Bevételek!H267</f>
        <v>0</v>
      </c>
      <c r="Q21" s="5">
        <f>Bevételek!I267</f>
        <v>0</v>
      </c>
      <c r="R21" s="5">
        <f>Bevételek!J267</f>
        <v>0</v>
      </c>
      <c r="S21" s="5">
        <f>Bevételek!C268</f>
        <v>0</v>
      </c>
      <c r="T21" s="5">
        <f>Bevételek!D268</f>
        <v>0</v>
      </c>
      <c r="U21" s="5">
        <f>Bevételek!E268</f>
        <v>0</v>
      </c>
      <c r="V21" s="5">
        <f>Bevételek!F268</f>
        <v>0</v>
      </c>
      <c r="W21" s="5">
        <f>Bevételek!G268</f>
        <v>0</v>
      </c>
      <c r="X21" s="5">
        <f>Bevételek!H268</f>
        <v>0</v>
      </c>
      <c r="Y21" s="5">
        <f>Bevételek!I268</f>
        <v>0</v>
      </c>
      <c r="Z21" s="5">
        <f>Bevételek!J268</f>
        <v>0</v>
      </c>
      <c r="AA21" s="5">
        <f>C21+K21+S21</f>
        <v>0</v>
      </c>
      <c r="AB21" s="5">
        <f t="shared" si="34"/>
        <v>0</v>
      </c>
      <c r="AC21" s="5">
        <f t="shared" si="34"/>
        <v>0</v>
      </c>
      <c r="AD21" s="5">
        <f t="shared" si="34"/>
        <v>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87" t="s">
        <v>205</v>
      </c>
      <c r="AJ21" s="5">
        <f>Kiadás!C140</f>
        <v>0</v>
      </c>
      <c r="AK21" s="5">
        <f>Kiadás!D140</f>
        <v>0</v>
      </c>
      <c r="AL21" s="5">
        <f>Kiadás!E140</f>
        <v>0</v>
      </c>
      <c r="AM21" s="5">
        <f>Kiadás!F140</f>
        <v>0</v>
      </c>
      <c r="AN21" s="5">
        <f>Kiadás!G140</f>
        <v>0</v>
      </c>
      <c r="AO21" s="5">
        <f>Kiadás!H140</f>
        <v>0</v>
      </c>
      <c r="AP21" s="5">
        <f>Kiadás!I140</f>
        <v>0</v>
      </c>
      <c r="AQ21" s="5">
        <f>Kiadás!J140</f>
        <v>0</v>
      </c>
      <c r="AR21" s="5">
        <f>Kiadás!C141</f>
        <v>0</v>
      </c>
      <c r="AS21" s="5">
        <f>Kiadás!D141</f>
        <v>0</v>
      </c>
      <c r="AT21" s="5">
        <f>Kiadás!E141</f>
        <v>211137</v>
      </c>
      <c r="AU21" s="5">
        <f>Kiadás!F141</f>
        <v>0</v>
      </c>
      <c r="AV21" s="5">
        <f>Kiadás!G141</f>
        <v>0</v>
      </c>
      <c r="AW21" s="5">
        <f>Kiadás!H141</f>
        <v>0</v>
      </c>
      <c r="AX21" s="5">
        <f>Kiadás!I141</f>
        <v>0</v>
      </c>
      <c r="AY21" s="5">
        <f>Kiadás!J141</f>
        <v>0</v>
      </c>
      <c r="AZ21" s="5">
        <f>Kiadás!C142</f>
        <v>0</v>
      </c>
      <c r="BA21" s="5">
        <f>Kiadás!D142</f>
        <v>30000</v>
      </c>
      <c r="BB21" s="5">
        <f>Kiadás!E142</f>
        <v>30000</v>
      </c>
      <c r="BC21" s="5">
        <f>Kiadás!F142</f>
        <v>0</v>
      </c>
      <c r="BD21" s="5">
        <f>Kiadás!G142</f>
        <v>0</v>
      </c>
      <c r="BE21" s="5">
        <f>Kiadás!H142</f>
        <v>0</v>
      </c>
      <c r="BF21" s="5">
        <f>Kiadás!I142</f>
        <v>0</v>
      </c>
      <c r="BG21" s="5">
        <f>Kiadás!J142</f>
        <v>0</v>
      </c>
      <c r="BH21" s="5">
        <f>AJ21+AR21+AZ21</f>
        <v>0</v>
      </c>
      <c r="BI21" s="5">
        <f t="shared" si="35"/>
        <v>30000</v>
      </c>
      <c r="BJ21" s="5">
        <f t="shared" si="35"/>
        <v>241137</v>
      </c>
      <c r="BK21" s="5">
        <f t="shared" si="35"/>
        <v>0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225">
        <f t="shared" si="2"/>
        <v>0</v>
      </c>
      <c r="BQ21" s="225">
        <f t="shared" si="3"/>
        <v>211137</v>
      </c>
      <c r="BR21" s="225">
        <f t="shared" si="4"/>
        <v>0</v>
      </c>
      <c r="BS21" s="225">
        <f t="shared" si="5"/>
        <v>211137</v>
      </c>
      <c r="BT21" s="225">
        <f t="shared" si="6"/>
        <v>0</v>
      </c>
      <c r="BV21" s="225">
        <f t="shared" si="7"/>
        <v>0</v>
      </c>
      <c r="BW21" s="225">
        <f t="shared" si="8"/>
        <v>0</v>
      </c>
      <c r="BX21" s="225">
        <f t="shared" si="9"/>
        <v>0</v>
      </c>
      <c r="BY21" s="225">
        <f t="shared" si="10"/>
        <v>0</v>
      </c>
      <c r="BZ21" s="225">
        <f t="shared" si="11"/>
        <v>0</v>
      </c>
    </row>
    <row r="22" spans="1:78" s="11" customFormat="1" ht="15.75">
      <c r="A22" s="1">
        <v>18</v>
      </c>
      <c r="B22" s="88" t="s">
        <v>85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0</v>
      </c>
      <c r="L22" s="13">
        <f aca="true" t="shared" si="37" ref="L22:R22">SUM(L19:L21)</f>
        <v>0</v>
      </c>
      <c r="M22" s="13">
        <f t="shared" si="37"/>
        <v>14371343</v>
      </c>
      <c r="N22" s="13">
        <f t="shared" si="37"/>
        <v>0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0</v>
      </c>
      <c r="AB22" s="13">
        <f aca="true" t="shared" si="39" ref="AB22:AH22">SUM(AB19:AB21)</f>
        <v>0</v>
      </c>
      <c r="AC22" s="13">
        <f t="shared" si="39"/>
        <v>14371343</v>
      </c>
      <c r="AD22" s="13">
        <f t="shared" si="39"/>
        <v>0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88" t="s">
        <v>86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13679740</v>
      </c>
      <c r="AS22" s="13">
        <f aca="true" t="shared" si="41" ref="AS22:AY22">SUM(AS19:AS21)</f>
        <v>13649740</v>
      </c>
      <c r="AT22" s="13">
        <f t="shared" si="41"/>
        <v>28021083</v>
      </c>
      <c r="AU22" s="13">
        <f t="shared" si="41"/>
        <v>0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0</v>
      </c>
      <c r="BA22" s="13">
        <f aca="true" t="shared" si="42" ref="BA22:BG22">SUM(BA19:BA21)</f>
        <v>30000</v>
      </c>
      <c r="BB22" s="13">
        <f t="shared" si="42"/>
        <v>30000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13679740</v>
      </c>
      <c r="BI22" s="13">
        <f aca="true" t="shared" si="43" ref="BI22:BO22">SUM(BI19:BI21)</f>
        <v>13679740</v>
      </c>
      <c r="BJ22" s="13">
        <f t="shared" si="43"/>
        <v>28051083</v>
      </c>
      <c r="BK22" s="13">
        <f t="shared" si="43"/>
        <v>0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225">
        <f t="shared" si="2"/>
        <v>0</v>
      </c>
      <c r="BQ22" s="225">
        <f t="shared" si="3"/>
        <v>14371343</v>
      </c>
      <c r="BR22" s="225">
        <f t="shared" si="4"/>
        <v>0</v>
      </c>
      <c r="BS22" s="225">
        <f t="shared" si="5"/>
        <v>14371343</v>
      </c>
      <c r="BT22" s="225">
        <f t="shared" si="6"/>
        <v>0</v>
      </c>
      <c r="BV22" s="225">
        <f t="shared" si="7"/>
        <v>0</v>
      </c>
      <c r="BW22" s="225">
        <f t="shared" si="8"/>
        <v>14371343</v>
      </c>
      <c r="BX22" s="225">
        <f t="shared" si="9"/>
        <v>0</v>
      </c>
      <c r="BY22" s="225">
        <f t="shared" si="10"/>
        <v>14371343</v>
      </c>
      <c r="BZ22" s="225">
        <f t="shared" si="11"/>
        <v>0</v>
      </c>
    </row>
    <row r="23" spans="1:78" s="11" customFormat="1" ht="15.75">
      <c r="A23" s="1">
        <v>19</v>
      </c>
      <c r="B23" s="90" t="s">
        <v>139</v>
      </c>
      <c r="C23" s="91">
        <f>C22-AJ22</f>
        <v>0</v>
      </c>
      <c r="D23" s="91">
        <f aca="true" t="shared" si="44" ref="D23:J23">D22-AK22</f>
        <v>0</v>
      </c>
      <c r="E23" s="91">
        <f t="shared" si="44"/>
        <v>0</v>
      </c>
      <c r="F23" s="91">
        <f t="shared" si="44"/>
        <v>0</v>
      </c>
      <c r="G23" s="91">
        <f t="shared" si="44"/>
        <v>0</v>
      </c>
      <c r="H23" s="91">
        <f t="shared" si="44"/>
        <v>0</v>
      </c>
      <c r="I23" s="91">
        <f t="shared" si="44"/>
        <v>0</v>
      </c>
      <c r="J23" s="91">
        <f t="shared" si="44"/>
        <v>0</v>
      </c>
      <c r="K23" s="91">
        <f>K22-AR22</f>
        <v>-13679740</v>
      </c>
      <c r="L23" s="91">
        <f aca="true" t="shared" si="45" ref="L23:R23">L22-AS22</f>
        <v>-13649740</v>
      </c>
      <c r="M23" s="91">
        <f t="shared" si="45"/>
        <v>-13649740</v>
      </c>
      <c r="N23" s="91">
        <f t="shared" si="45"/>
        <v>0</v>
      </c>
      <c r="O23" s="91">
        <f t="shared" si="45"/>
        <v>0</v>
      </c>
      <c r="P23" s="91">
        <f t="shared" si="45"/>
        <v>0</v>
      </c>
      <c r="Q23" s="91">
        <f t="shared" si="45"/>
        <v>0</v>
      </c>
      <c r="R23" s="91">
        <f t="shared" si="45"/>
        <v>0</v>
      </c>
      <c r="S23" s="91">
        <f>S22-AZ22</f>
        <v>0</v>
      </c>
      <c r="T23" s="91">
        <f aca="true" t="shared" si="46" ref="T23:Z23">T22-BA22</f>
        <v>-30000</v>
      </c>
      <c r="U23" s="91">
        <f t="shared" si="46"/>
        <v>-30000</v>
      </c>
      <c r="V23" s="91">
        <f t="shared" si="46"/>
        <v>0</v>
      </c>
      <c r="W23" s="91">
        <f t="shared" si="46"/>
        <v>0</v>
      </c>
      <c r="X23" s="91">
        <f t="shared" si="46"/>
        <v>0</v>
      </c>
      <c r="Y23" s="91">
        <f t="shared" si="46"/>
        <v>0</v>
      </c>
      <c r="Z23" s="91">
        <f t="shared" si="46"/>
        <v>0</v>
      </c>
      <c r="AA23" s="91">
        <f>AA22-BH22</f>
        <v>-13679740</v>
      </c>
      <c r="AB23" s="91">
        <f aca="true" t="shared" si="47" ref="AB23:AH23">AB22-BI22</f>
        <v>-13679740</v>
      </c>
      <c r="AC23" s="91">
        <f t="shared" si="47"/>
        <v>-13679740</v>
      </c>
      <c r="AD23" s="91">
        <f t="shared" si="47"/>
        <v>0</v>
      </c>
      <c r="AE23" s="91">
        <f t="shared" si="47"/>
        <v>0</v>
      </c>
      <c r="AF23" s="91">
        <f t="shared" si="47"/>
        <v>0</v>
      </c>
      <c r="AG23" s="91">
        <f t="shared" si="47"/>
        <v>0</v>
      </c>
      <c r="AH23" s="91">
        <f t="shared" si="47"/>
        <v>0</v>
      </c>
      <c r="AI23" s="286" t="s">
        <v>125</v>
      </c>
      <c r="AJ23" s="285">
        <f>Kiadás!C171</f>
        <v>0</v>
      </c>
      <c r="AK23" s="285">
        <f>Kiadás!D171</f>
        <v>0</v>
      </c>
      <c r="AL23" s="285">
        <f>Kiadás!E171</f>
        <v>0</v>
      </c>
      <c r="AM23" s="285">
        <f>Kiadás!F171</f>
        <v>0</v>
      </c>
      <c r="AN23" s="285">
        <f>Kiadás!G171</f>
        <v>0</v>
      </c>
      <c r="AO23" s="285">
        <f>Kiadás!H171</f>
        <v>0</v>
      </c>
      <c r="AP23" s="285">
        <f>Kiadás!I171</f>
        <v>0</v>
      </c>
      <c r="AQ23" s="285">
        <f>Kiadás!J171</f>
        <v>0</v>
      </c>
      <c r="AR23" s="285">
        <f>Kiadás!C172</f>
        <v>0</v>
      </c>
      <c r="AS23" s="285">
        <f>Kiadás!D172</f>
        <v>0</v>
      </c>
      <c r="AT23" s="285">
        <f>Kiadás!E172</f>
        <v>0</v>
      </c>
      <c r="AU23" s="285">
        <f>Kiadás!F172</f>
        <v>0</v>
      </c>
      <c r="AV23" s="285">
        <f>Kiadás!G172</f>
        <v>0</v>
      </c>
      <c r="AW23" s="285">
        <f>Kiadás!H172</f>
        <v>0</v>
      </c>
      <c r="AX23" s="285">
        <f>Kiadás!I172</f>
        <v>0</v>
      </c>
      <c r="AY23" s="285">
        <f>Kiadás!J172</f>
        <v>0</v>
      </c>
      <c r="AZ23" s="285">
        <f>Kiadás!C173</f>
        <v>0</v>
      </c>
      <c r="BA23" s="285">
        <f>Kiadás!D173</f>
        <v>0</v>
      </c>
      <c r="BB23" s="285">
        <f>Kiadás!E173</f>
        <v>0</v>
      </c>
      <c r="BC23" s="285">
        <f>Kiadás!F173</f>
        <v>0</v>
      </c>
      <c r="BD23" s="285">
        <f>Kiadás!G173</f>
        <v>0</v>
      </c>
      <c r="BE23" s="285">
        <f>Kiadás!H173</f>
        <v>0</v>
      </c>
      <c r="BF23" s="285">
        <f>Kiadás!I173</f>
        <v>0</v>
      </c>
      <c r="BG23" s="285">
        <f>Kiadás!J173</f>
        <v>0</v>
      </c>
      <c r="BH23" s="285">
        <f>AJ23+AR23+AZ23</f>
        <v>0</v>
      </c>
      <c r="BI23" s="285">
        <f aca="true" t="shared" si="48" ref="BI23:BO23">AK23+AS23+BA23</f>
        <v>0</v>
      </c>
      <c r="BJ23" s="285">
        <f t="shared" si="48"/>
        <v>0</v>
      </c>
      <c r="BK23" s="285">
        <f t="shared" si="48"/>
        <v>0</v>
      </c>
      <c r="BL23" s="285">
        <f t="shared" si="48"/>
        <v>0</v>
      </c>
      <c r="BM23" s="285">
        <f t="shared" si="48"/>
        <v>0</v>
      </c>
      <c r="BN23" s="285">
        <f t="shared" si="48"/>
        <v>0</v>
      </c>
      <c r="BO23" s="285">
        <f t="shared" si="48"/>
        <v>0</v>
      </c>
      <c r="BP23" s="225">
        <f t="shared" si="2"/>
        <v>0</v>
      </c>
      <c r="BQ23" s="225">
        <f t="shared" si="3"/>
        <v>0</v>
      </c>
      <c r="BR23" s="225">
        <f t="shared" si="4"/>
        <v>0</v>
      </c>
      <c r="BS23" s="225">
        <f t="shared" si="5"/>
        <v>0</v>
      </c>
      <c r="BT23" s="225">
        <f t="shared" si="6"/>
        <v>0</v>
      </c>
      <c r="BV23" s="225">
        <f t="shared" si="7"/>
        <v>0</v>
      </c>
      <c r="BW23" s="225">
        <f t="shared" si="8"/>
        <v>0</v>
      </c>
      <c r="BX23" s="225">
        <f t="shared" si="9"/>
        <v>0</v>
      </c>
      <c r="BY23" s="225">
        <f t="shared" si="10"/>
        <v>0</v>
      </c>
      <c r="BZ23" s="225">
        <f t="shared" si="11"/>
        <v>0</v>
      </c>
    </row>
    <row r="24" spans="1:78" s="11" customFormat="1" ht="15.75">
      <c r="A24" s="1">
        <v>20</v>
      </c>
      <c r="B24" s="90" t="s">
        <v>130</v>
      </c>
      <c r="C24" s="5">
        <f>Bevételek!C281</f>
        <v>0</v>
      </c>
      <c r="D24" s="5">
        <f>Bevételek!D281</f>
        <v>0</v>
      </c>
      <c r="E24" s="5">
        <f>Bevételek!E281</f>
        <v>0</v>
      </c>
      <c r="F24" s="5">
        <f>Bevételek!F281</f>
        <v>0</v>
      </c>
      <c r="G24" s="5">
        <f>Bevételek!G281</f>
        <v>0</v>
      </c>
      <c r="H24" s="5">
        <f>Bevételek!H281</f>
        <v>0</v>
      </c>
      <c r="I24" s="5">
        <f>Bevételek!I281</f>
        <v>0</v>
      </c>
      <c r="J24" s="5">
        <f>Bevételek!J281</f>
        <v>0</v>
      </c>
      <c r="K24" s="5">
        <f>Bevételek!C282</f>
        <v>0</v>
      </c>
      <c r="L24" s="5">
        <f>Bevételek!D282</f>
        <v>0</v>
      </c>
      <c r="M24" s="5">
        <f>Bevételek!E282</f>
        <v>0</v>
      </c>
      <c r="N24" s="5">
        <f>Bevételek!F282</f>
        <v>0</v>
      </c>
      <c r="O24" s="5">
        <f>Bevételek!G282</f>
        <v>0</v>
      </c>
      <c r="P24" s="5">
        <f>Bevételek!H282</f>
        <v>0</v>
      </c>
      <c r="Q24" s="5">
        <f>Bevételek!I282</f>
        <v>0</v>
      </c>
      <c r="R24" s="5">
        <f>Bevételek!J282</f>
        <v>0</v>
      </c>
      <c r="S24" s="5">
        <f>Bevételek!C283</f>
        <v>0</v>
      </c>
      <c r="T24" s="5">
        <f>Bevételek!D283</f>
        <v>0</v>
      </c>
      <c r="U24" s="5">
        <f>Bevételek!E283</f>
        <v>0</v>
      </c>
      <c r="V24" s="5">
        <f>Bevételek!F283</f>
        <v>0</v>
      </c>
      <c r="W24" s="5">
        <f>Bevételek!G283</f>
        <v>0</v>
      </c>
      <c r="X24" s="5">
        <f>Bevételek!H283</f>
        <v>0</v>
      </c>
      <c r="Y24" s="5">
        <f>Bevételek!I283</f>
        <v>0</v>
      </c>
      <c r="Z24" s="5">
        <f>Bevételek!J283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286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25">
        <f t="shared" si="2"/>
        <v>0</v>
      </c>
      <c r="BQ24" s="225">
        <f t="shared" si="3"/>
        <v>0</v>
      </c>
      <c r="BR24" s="225">
        <f t="shared" si="4"/>
        <v>0</v>
      </c>
      <c r="BS24" s="225">
        <f t="shared" si="5"/>
        <v>0</v>
      </c>
      <c r="BT24" s="225">
        <f t="shared" si="6"/>
        <v>0</v>
      </c>
      <c r="BV24" s="225">
        <f t="shared" si="7"/>
        <v>0</v>
      </c>
      <c r="BW24" s="225">
        <f t="shared" si="8"/>
        <v>0</v>
      </c>
      <c r="BX24" s="225">
        <f t="shared" si="9"/>
        <v>0</v>
      </c>
      <c r="BY24" s="225">
        <f t="shared" si="10"/>
        <v>0</v>
      </c>
      <c r="BZ24" s="225">
        <f t="shared" si="11"/>
        <v>0</v>
      </c>
    </row>
    <row r="25" spans="1:78" s="11" customFormat="1" ht="15.75">
      <c r="A25" s="1">
        <v>21</v>
      </c>
      <c r="B25" s="90" t="s">
        <v>131</v>
      </c>
      <c r="C25" s="5">
        <f>Bevételek!C308</f>
        <v>0</v>
      </c>
      <c r="D25" s="5">
        <f>Bevételek!D308</f>
        <v>0</v>
      </c>
      <c r="E25" s="5">
        <f>Bevételek!E308</f>
        <v>0</v>
      </c>
      <c r="F25" s="5">
        <f>Bevételek!F308</f>
        <v>0</v>
      </c>
      <c r="G25" s="5">
        <f>Bevételek!G308</f>
        <v>0</v>
      </c>
      <c r="H25" s="5">
        <f>Bevételek!H308</f>
        <v>0</v>
      </c>
      <c r="I25" s="5">
        <f>Bevételek!I308</f>
        <v>0</v>
      </c>
      <c r="J25" s="5">
        <f>Bevételek!J308</f>
        <v>0</v>
      </c>
      <c r="K25" s="5">
        <f>Bevételek!C309</f>
        <v>0</v>
      </c>
      <c r="L25" s="5">
        <f>Bevételek!D309</f>
        <v>0</v>
      </c>
      <c r="M25" s="5">
        <f>Bevételek!E309</f>
        <v>0</v>
      </c>
      <c r="N25" s="5">
        <f>Bevételek!F309</f>
        <v>0</v>
      </c>
      <c r="O25" s="5">
        <f>Bevételek!G309</f>
        <v>0</v>
      </c>
      <c r="P25" s="5">
        <f>Bevételek!H309</f>
        <v>0</v>
      </c>
      <c r="Q25" s="5">
        <f>Bevételek!I309</f>
        <v>0</v>
      </c>
      <c r="R25" s="5">
        <f>Bevételek!J309</f>
        <v>0</v>
      </c>
      <c r="S25" s="5">
        <f>Bevételek!C310</f>
        <v>0</v>
      </c>
      <c r="T25" s="5">
        <f>Bevételek!D310</f>
        <v>0</v>
      </c>
      <c r="U25" s="5">
        <f>Bevételek!E310</f>
        <v>0</v>
      </c>
      <c r="V25" s="5">
        <f>Bevételek!F310</f>
        <v>0</v>
      </c>
      <c r="W25" s="5">
        <f>Bevételek!G310</f>
        <v>0</v>
      </c>
      <c r="X25" s="5">
        <f>Bevételek!H310</f>
        <v>0</v>
      </c>
      <c r="Y25" s="5">
        <f>Bevételek!I310</f>
        <v>0</v>
      </c>
      <c r="Z25" s="5">
        <f>Bevételek!J310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286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25">
        <f t="shared" si="2"/>
        <v>0</v>
      </c>
      <c r="BQ25" s="225">
        <f t="shared" si="3"/>
        <v>0</v>
      </c>
      <c r="BR25" s="225">
        <f t="shared" si="4"/>
        <v>0</v>
      </c>
      <c r="BS25" s="225">
        <f t="shared" si="5"/>
        <v>0</v>
      </c>
      <c r="BT25" s="225">
        <f t="shared" si="6"/>
        <v>0</v>
      </c>
      <c r="BV25" s="225">
        <f t="shared" si="7"/>
        <v>0</v>
      </c>
      <c r="BW25" s="225">
        <f t="shared" si="8"/>
        <v>0</v>
      </c>
      <c r="BX25" s="225">
        <f t="shared" si="9"/>
        <v>0</v>
      </c>
      <c r="BY25" s="225">
        <f t="shared" si="10"/>
        <v>0</v>
      </c>
      <c r="BZ25" s="225">
        <f t="shared" si="11"/>
        <v>0</v>
      </c>
    </row>
    <row r="26" spans="1:78" s="11" customFormat="1" ht="31.5">
      <c r="A26" s="1">
        <v>22</v>
      </c>
      <c r="B26" s="88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0</v>
      </c>
      <c r="L26" s="14">
        <f aca="true" t="shared" si="51" ref="L26:R26">L22+L24+L25</f>
        <v>0</v>
      </c>
      <c r="M26" s="14">
        <f t="shared" si="51"/>
        <v>14371343</v>
      </c>
      <c r="N26" s="14">
        <f t="shared" si="51"/>
        <v>0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0</v>
      </c>
      <c r="AB26" s="14">
        <f aca="true" t="shared" si="53" ref="AB26:AH26">AB22+AB24+AB25</f>
        <v>0</v>
      </c>
      <c r="AC26" s="14">
        <f t="shared" si="53"/>
        <v>14371343</v>
      </c>
      <c r="AD26" s="14">
        <f t="shared" si="53"/>
        <v>0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88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13679740</v>
      </c>
      <c r="AS26" s="14">
        <f aca="true" t="shared" si="55" ref="AS26:AY26">AS22+AS23</f>
        <v>13649740</v>
      </c>
      <c r="AT26" s="14">
        <f t="shared" si="55"/>
        <v>28021083</v>
      </c>
      <c r="AU26" s="14">
        <f t="shared" si="55"/>
        <v>0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0</v>
      </c>
      <c r="BA26" s="14">
        <f aca="true" t="shared" si="56" ref="BA26:BG26">BA22+BA23</f>
        <v>30000</v>
      </c>
      <c r="BB26" s="14">
        <f t="shared" si="56"/>
        <v>30000</v>
      </c>
      <c r="BC26" s="14">
        <f t="shared" si="56"/>
        <v>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13679740</v>
      </c>
      <c r="BI26" s="14">
        <f aca="true" t="shared" si="57" ref="BI26:BO26">BI22+BI23</f>
        <v>13679740</v>
      </c>
      <c r="BJ26" s="14">
        <f t="shared" si="57"/>
        <v>28051083</v>
      </c>
      <c r="BK26" s="14">
        <f t="shared" si="57"/>
        <v>0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225">
        <f t="shared" si="2"/>
        <v>0</v>
      </c>
      <c r="BQ26" s="225">
        <f t="shared" si="3"/>
        <v>14371343</v>
      </c>
      <c r="BR26" s="225">
        <f t="shared" si="4"/>
        <v>0</v>
      </c>
      <c r="BS26" s="225">
        <f t="shared" si="5"/>
        <v>14371343</v>
      </c>
      <c r="BT26" s="225">
        <f t="shared" si="6"/>
        <v>0</v>
      </c>
      <c r="BV26" s="225">
        <f t="shared" si="7"/>
        <v>0</v>
      </c>
      <c r="BW26" s="225">
        <f t="shared" si="8"/>
        <v>14371343</v>
      </c>
      <c r="BX26" s="225">
        <f t="shared" si="9"/>
        <v>0</v>
      </c>
      <c r="BY26" s="225">
        <f t="shared" si="10"/>
        <v>14371343</v>
      </c>
      <c r="BZ26" s="225">
        <f t="shared" si="11"/>
        <v>0</v>
      </c>
    </row>
    <row r="27" spans="1:78" s="92" customFormat="1" ht="16.5">
      <c r="A27" s="1">
        <v>23</v>
      </c>
      <c r="B27" s="288" t="s">
        <v>135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90"/>
      <c r="AI27" s="288" t="s">
        <v>136</v>
      </c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90"/>
      <c r="BK27" s="217"/>
      <c r="BL27" s="217"/>
      <c r="BM27" s="217"/>
      <c r="BN27" s="217"/>
      <c r="BO27" s="220"/>
      <c r="BP27" s="225">
        <f t="shared" si="2"/>
        <v>0</v>
      </c>
      <c r="BQ27" s="225">
        <f t="shared" si="3"/>
        <v>0</v>
      </c>
      <c r="BR27" s="225">
        <f t="shared" si="4"/>
        <v>0</v>
      </c>
      <c r="BS27" s="225">
        <f t="shared" si="5"/>
        <v>0</v>
      </c>
      <c r="BT27" s="225">
        <f t="shared" si="6"/>
        <v>0</v>
      </c>
      <c r="BU27" s="11"/>
      <c r="BV27" s="225">
        <f t="shared" si="7"/>
        <v>0</v>
      </c>
      <c r="BW27" s="225">
        <f t="shared" si="8"/>
        <v>0</v>
      </c>
      <c r="BX27" s="225">
        <f t="shared" si="9"/>
        <v>0</v>
      </c>
      <c r="BY27" s="225">
        <f t="shared" si="10"/>
        <v>0</v>
      </c>
      <c r="BZ27" s="225">
        <f t="shared" si="11"/>
        <v>0</v>
      </c>
    </row>
    <row r="28" spans="1:78" s="11" customFormat="1" ht="15.75">
      <c r="A28" s="1">
        <v>24</v>
      </c>
      <c r="B28" s="87" t="s">
        <v>137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12123109</v>
      </c>
      <c r="L28" s="5">
        <f aca="true" t="shared" si="59" ref="L28:R28">L13+L22</f>
        <v>12126709</v>
      </c>
      <c r="M28" s="5">
        <f t="shared" si="59"/>
        <v>26528052</v>
      </c>
      <c r="N28" s="5">
        <f t="shared" si="59"/>
        <v>0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3900000</v>
      </c>
      <c r="T28" s="5">
        <f aca="true" t="shared" si="60" ref="T28:Z28">T13+T22</f>
        <v>3900000</v>
      </c>
      <c r="U28" s="5">
        <f t="shared" si="60"/>
        <v>3900000</v>
      </c>
      <c r="V28" s="5">
        <f t="shared" si="60"/>
        <v>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16023109</v>
      </c>
      <c r="AB28" s="5">
        <f aca="true" t="shared" si="61" ref="AB28:AH28">AB13+AB22</f>
        <v>16026709</v>
      </c>
      <c r="AC28" s="5">
        <f t="shared" si="61"/>
        <v>30428052</v>
      </c>
      <c r="AD28" s="5">
        <f t="shared" si="61"/>
        <v>0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87" t="s">
        <v>138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26214246</v>
      </c>
      <c r="AS28" s="5">
        <f aca="true" t="shared" si="63" ref="AS28:AY28">AS13+AS22</f>
        <v>26187846</v>
      </c>
      <c r="AT28" s="5">
        <f t="shared" si="63"/>
        <v>40589189</v>
      </c>
      <c r="AU28" s="5">
        <f t="shared" si="63"/>
        <v>0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879280</v>
      </c>
      <c r="BA28" s="5">
        <f aca="true" t="shared" si="64" ref="BA28:BG28">BA13+BA22</f>
        <v>909280</v>
      </c>
      <c r="BB28" s="5">
        <f t="shared" si="64"/>
        <v>909280</v>
      </c>
      <c r="BC28" s="5">
        <f t="shared" si="64"/>
        <v>0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27093526</v>
      </c>
      <c r="BI28" s="5">
        <f aca="true" t="shared" si="65" ref="BI28:BO28">BI13+BI22</f>
        <v>27097126</v>
      </c>
      <c r="BJ28" s="5">
        <f t="shared" si="65"/>
        <v>41498469</v>
      </c>
      <c r="BK28" s="5">
        <f t="shared" si="65"/>
        <v>0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225">
        <f t="shared" si="2"/>
        <v>0</v>
      </c>
      <c r="BQ28" s="225">
        <f t="shared" si="3"/>
        <v>14401343</v>
      </c>
      <c r="BR28" s="225">
        <f t="shared" si="4"/>
        <v>0</v>
      </c>
      <c r="BS28" s="225">
        <f t="shared" si="5"/>
        <v>14401343</v>
      </c>
      <c r="BT28" s="225">
        <f t="shared" si="6"/>
        <v>0</v>
      </c>
      <c r="BV28" s="225">
        <f t="shared" si="7"/>
        <v>0</v>
      </c>
      <c r="BW28" s="225">
        <f t="shared" si="8"/>
        <v>14401343</v>
      </c>
      <c r="BX28" s="225">
        <f t="shared" si="9"/>
        <v>0</v>
      </c>
      <c r="BY28" s="225">
        <f t="shared" si="10"/>
        <v>14401343</v>
      </c>
      <c r="BZ28" s="225">
        <f t="shared" si="11"/>
        <v>0</v>
      </c>
    </row>
    <row r="29" spans="1:78" s="11" customFormat="1" ht="15.75">
      <c r="A29" s="1">
        <v>25</v>
      </c>
      <c r="B29" s="90" t="s">
        <v>139</v>
      </c>
      <c r="C29" s="91">
        <f>C28-AJ28</f>
        <v>0</v>
      </c>
      <c r="D29" s="91">
        <f aca="true" t="shared" si="66" ref="D29:J29">D28-AK28</f>
        <v>0</v>
      </c>
      <c r="E29" s="91">
        <f t="shared" si="66"/>
        <v>0</v>
      </c>
      <c r="F29" s="91">
        <f t="shared" si="66"/>
        <v>0</v>
      </c>
      <c r="G29" s="91">
        <f t="shared" si="66"/>
        <v>0</v>
      </c>
      <c r="H29" s="91">
        <f t="shared" si="66"/>
        <v>0</v>
      </c>
      <c r="I29" s="91">
        <f t="shared" si="66"/>
        <v>0</v>
      </c>
      <c r="J29" s="91">
        <f t="shared" si="66"/>
        <v>0</v>
      </c>
      <c r="K29" s="91">
        <f>K28-AR28</f>
        <v>-14091137</v>
      </c>
      <c r="L29" s="91">
        <f aca="true" t="shared" si="67" ref="L29:R29">L28-AS28</f>
        <v>-14061137</v>
      </c>
      <c r="M29" s="91">
        <f t="shared" si="67"/>
        <v>-14061137</v>
      </c>
      <c r="N29" s="91">
        <f t="shared" si="67"/>
        <v>0</v>
      </c>
      <c r="O29" s="91">
        <f t="shared" si="67"/>
        <v>0</v>
      </c>
      <c r="P29" s="91">
        <f t="shared" si="67"/>
        <v>0</v>
      </c>
      <c r="Q29" s="91">
        <f t="shared" si="67"/>
        <v>0</v>
      </c>
      <c r="R29" s="91">
        <f t="shared" si="67"/>
        <v>0</v>
      </c>
      <c r="S29" s="91">
        <f>S28-AZ28</f>
        <v>3020720</v>
      </c>
      <c r="T29" s="91">
        <f aca="true" t="shared" si="68" ref="T29:Z29">T28-BA28</f>
        <v>2990720</v>
      </c>
      <c r="U29" s="91">
        <f t="shared" si="68"/>
        <v>2990720</v>
      </c>
      <c r="V29" s="91">
        <f t="shared" si="68"/>
        <v>0</v>
      </c>
      <c r="W29" s="91">
        <f t="shared" si="68"/>
        <v>0</v>
      </c>
      <c r="X29" s="91">
        <f t="shared" si="68"/>
        <v>0</v>
      </c>
      <c r="Y29" s="91">
        <f t="shared" si="68"/>
        <v>0</v>
      </c>
      <c r="Z29" s="91">
        <f t="shared" si="68"/>
        <v>0</v>
      </c>
      <c r="AA29" s="91">
        <f>AA28-BH28</f>
        <v>-11070417</v>
      </c>
      <c r="AB29" s="91">
        <f aca="true" t="shared" si="69" ref="AB29:AH29">AB28-BI28</f>
        <v>-11070417</v>
      </c>
      <c r="AC29" s="91">
        <f t="shared" si="69"/>
        <v>-11070417</v>
      </c>
      <c r="AD29" s="91">
        <f t="shared" si="69"/>
        <v>0</v>
      </c>
      <c r="AE29" s="91">
        <f t="shared" si="69"/>
        <v>0</v>
      </c>
      <c r="AF29" s="91">
        <f t="shared" si="69"/>
        <v>0</v>
      </c>
      <c r="AG29" s="91">
        <f t="shared" si="69"/>
        <v>0</v>
      </c>
      <c r="AH29" s="91">
        <f t="shared" si="69"/>
        <v>0</v>
      </c>
      <c r="AI29" s="286" t="s">
        <v>132</v>
      </c>
      <c r="AJ29" s="285">
        <f>AJ14+AJ23</f>
        <v>0</v>
      </c>
      <c r="AK29" s="285">
        <f aca="true" t="shared" si="70" ref="AK29:AQ29">AK14+AK23</f>
        <v>0</v>
      </c>
      <c r="AL29" s="285">
        <f t="shared" si="70"/>
        <v>0</v>
      </c>
      <c r="AM29" s="285">
        <f t="shared" si="70"/>
        <v>0</v>
      </c>
      <c r="AN29" s="285">
        <f t="shared" si="70"/>
        <v>0</v>
      </c>
      <c r="AO29" s="285">
        <f t="shared" si="70"/>
        <v>0</v>
      </c>
      <c r="AP29" s="285">
        <f t="shared" si="70"/>
        <v>0</v>
      </c>
      <c r="AQ29" s="285">
        <f t="shared" si="70"/>
        <v>0</v>
      </c>
      <c r="AR29" s="285">
        <f>AR14+AR23</f>
        <v>443769</v>
      </c>
      <c r="AS29" s="285">
        <f aca="true" t="shared" si="71" ref="AS29:AY29">AS14+AS23</f>
        <v>443769</v>
      </c>
      <c r="AT29" s="285">
        <f t="shared" si="71"/>
        <v>443769</v>
      </c>
      <c r="AU29" s="285">
        <f t="shared" si="71"/>
        <v>0</v>
      </c>
      <c r="AV29" s="285">
        <f t="shared" si="71"/>
        <v>0</v>
      </c>
      <c r="AW29" s="285">
        <f t="shared" si="71"/>
        <v>0</v>
      </c>
      <c r="AX29" s="285">
        <f t="shared" si="71"/>
        <v>0</v>
      </c>
      <c r="AY29" s="285">
        <f t="shared" si="71"/>
        <v>0</v>
      </c>
      <c r="AZ29" s="285">
        <f>AZ14+AZ23</f>
        <v>0</v>
      </c>
      <c r="BA29" s="285">
        <f aca="true" t="shared" si="72" ref="BA29:BG29">BA14+BA23</f>
        <v>0</v>
      </c>
      <c r="BB29" s="285">
        <f t="shared" si="72"/>
        <v>0</v>
      </c>
      <c r="BC29" s="285">
        <f t="shared" si="72"/>
        <v>0</v>
      </c>
      <c r="BD29" s="285">
        <f t="shared" si="72"/>
        <v>0</v>
      </c>
      <c r="BE29" s="285">
        <f t="shared" si="72"/>
        <v>0</v>
      </c>
      <c r="BF29" s="285">
        <f t="shared" si="72"/>
        <v>0</v>
      </c>
      <c r="BG29" s="285">
        <f t="shared" si="72"/>
        <v>0</v>
      </c>
      <c r="BH29" s="285">
        <f>BH14+BH23</f>
        <v>443769</v>
      </c>
      <c r="BI29" s="285">
        <f aca="true" t="shared" si="73" ref="BI29:BO29">BI14+BI23</f>
        <v>443769</v>
      </c>
      <c r="BJ29" s="285">
        <f t="shared" si="73"/>
        <v>443769</v>
      </c>
      <c r="BK29" s="285">
        <f t="shared" si="73"/>
        <v>0</v>
      </c>
      <c r="BL29" s="285">
        <f t="shared" si="73"/>
        <v>0</v>
      </c>
      <c r="BM29" s="285">
        <f t="shared" si="73"/>
        <v>0</v>
      </c>
      <c r="BN29" s="285">
        <f t="shared" si="73"/>
        <v>0</v>
      </c>
      <c r="BO29" s="285">
        <f t="shared" si="73"/>
        <v>0</v>
      </c>
      <c r="BP29" s="225">
        <f t="shared" si="2"/>
        <v>0</v>
      </c>
      <c r="BQ29" s="225">
        <f t="shared" si="3"/>
        <v>0</v>
      </c>
      <c r="BR29" s="225">
        <f t="shared" si="4"/>
        <v>0</v>
      </c>
      <c r="BS29" s="225">
        <f t="shared" si="5"/>
        <v>0</v>
      </c>
      <c r="BT29" s="225">
        <f t="shared" si="6"/>
        <v>0</v>
      </c>
      <c r="BV29" s="225">
        <f t="shared" si="7"/>
        <v>0</v>
      </c>
      <c r="BW29" s="225">
        <f t="shared" si="8"/>
        <v>0</v>
      </c>
      <c r="BX29" s="225">
        <f t="shared" si="9"/>
        <v>0</v>
      </c>
      <c r="BY29" s="225">
        <f t="shared" si="10"/>
        <v>0</v>
      </c>
      <c r="BZ29" s="225">
        <f t="shared" si="11"/>
        <v>0</v>
      </c>
    </row>
    <row r="30" spans="1:78" s="11" customFormat="1" ht="15.75">
      <c r="A30" s="1">
        <v>26</v>
      </c>
      <c r="B30" s="90" t="s">
        <v>130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11514186</v>
      </c>
      <c r="L30" s="5">
        <f aca="true" t="shared" si="75" ref="L30:R30">L15+L24</f>
        <v>11514186</v>
      </c>
      <c r="M30" s="5">
        <f t="shared" si="75"/>
        <v>11514186</v>
      </c>
      <c r="N30" s="5">
        <f t="shared" si="75"/>
        <v>0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11514186</v>
      </c>
      <c r="AB30" s="5">
        <f aca="true" t="shared" si="77" ref="AB30:AH30">AB15+AB24</f>
        <v>11514186</v>
      </c>
      <c r="AC30" s="5">
        <f t="shared" si="77"/>
        <v>11514186</v>
      </c>
      <c r="AD30" s="5">
        <f t="shared" si="77"/>
        <v>0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286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25">
        <f t="shared" si="2"/>
        <v>0</v>
      </c>
      <c r="BQ30" s="225">
        <f t="shared" si="3"/>
        <v>0</v>
      </c>
      <c r="BR30" s="225">
        <f t="shared" si="4"/>
        <v>0</v>
      </c>
      <c r="BS30" s="225">
        <f t="shared" si="5"/>
        <v>0</v>
      </c>
      <c r="BT30" s="225">
        <f t="shared" si="6"/>
        <v>0</v>
      </c>
      <c r="BV30" s="225">
        <f t="shared" si="7"/>
        <v>0</v>
      </c>
      <c r="BW30" s="225">
        <f t="shared" si="8"/>
        <v>0</v>
      </c>
      <c r="BX30" s="225">
        <f t="shared" si="9"/>
        <v>0</v>
      </c>
      <c r="BY30" s="225">
        <f t="shared" si="10"/>
        <v>0</v>
      </c>
      <c r="BZ30" s="225">
        <f t="shared" si="11"/>
        <v>0</v>
      </c>
    </row>
    <row r="31" spans="1:78" s="11" customFormat="1" ht="15.75">
      <c r="A31" s="1">
        <v>27</v>
      </c>
      <c r="B31" s="90" t="s">
        <v>131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0</v>
      </c>
      <c r="L31" s="5">
        <f aca="true" t="shared" si="79" ref="L31:R31">L16+L25</f>
        <v>0</v>
      </c>
      <c r="M31" s="5">
        <f t="shared" si="79"/>
        <v>0</v>
      </c>
      <c r="N31" s="5">
        <f t="shared" si="79"/>
        <v>0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0</v>
      </c>
      <c r="AB31" s="5">
        <f aca="true" t="shared" si="81" ref="AB31:AH31">AB16+AB25</f>
        <v>0</v>
      </c>
      <c r="AC31" s="5">
        <f t="shared" si="81"/>
        <v>0</v>
      </c>
      <c r="AD31" s="5">
        <f t="shared" si="81"/>
        <v>0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286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25">
        <f t="shared" si="2"/>
        <v>0</v>
      </c>
      <c r="BQ31" s="225">
        <f t="shared" si="3"/>
        <v>0</v>
      </c>
      <c r="BR31" s="225">
        <f t="shared" si="4"/>
        <v>0</v>
      </c>
      <c r="BS31" s="225">
        <f t="shared" si="5"/>
        <v>0</v>
      </c>
      <c r="BT31" s="225">
        <f t="shared" si="6"/>
        <v>0</v>
      </c>
      <c r="BV31" s="225">
        <f t="shared" si="7"/>
        <v>0</v>
      </c>
      <c r="BW31" s="225">
        <f t="shared" si="8"/>
        <v>0</v>
      </c>
      <c r="BX31" s="225">
        <f t="shared" si="9"/>
        <v>0</v>
      </c>
      <c r="BY31" s="225">
        <f t="shared" si="10"/>
        <v>0</v>
      </c>
      <c r="BZ31" s="225">
        <f t="shared" si="11"/>
        <v>0</v>
      </c>
    </row>
    <row r="32" spans="1:78" s="11" customFormat="1" ht="15.75">
      <c r="A32" s="1">
        <v>28</v>
      </c>
      <c r="B32" s="86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23637295</v>
      </c>
      <c r="L32" s="14">
        <f aca="true" t="shared" si="83" ref="L32:R32">L28+L30+L31</f>
        <v>23640895</v>
      </c>
      <c r="M32" s="14">
        <f t="shared" si="83"/>
        <v>38042238</v>
      </c>
      <c r="N32" s="14">
        <f t="shared" si="83"/>
        <v>0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3900000</v>
      </c>
      <c r="T32" s="14">
        <f aca="true" t="shared" si="84" ref="T32:Z32">T28+T30+T31</f>
        <v>3900000</v>
      </c>
      <c r="U32" s="14">
        <f t="shared" si="84"/>
        <v>3900000</v>
      </c>
      <c r="V32" s="14">
        <f t="shared" si="84"/>
        <v>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27537295</v>
      </c>
      <c r="AB32" s="14">
        <f aca="true" t="shared" si="85" ref="AB32:AH32">AB28+AB30+AB31</f>
        <v>27540895</v>
      </c>
      <c r="AC32" s="14">
        <f t="shared" si="85"/>
        <v>41942238</v>
      </c>
      <c r="AD32" s="14">
        <f t="shared" si="85"/>
        <v>0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86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26658015</v>
      </c>
      <c r="AS32" s="14">
        <f aca="true" t="shared" si="87" ref="AS32:AY32">SUM(AS28:AS31)</f>
        <v>26631615</v>
      </c>
      <c r="AT32" s="14">
        <f t="shared" si="87"/>
        <v>41032958</v>
      </c>
      <c r="AU32" s="14">
        <f t="shared" si="87"/>
        <v>0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879280</v>
      </c>
      <c r="BA32" s="14">
        <f aca="true" t="shared" si="88" ref="BA32:BG32">SUM(BA28:BA31)</f>
        <v>909280</v>
      </c>
      <c r="BB32" s="14">
        <f t="shared" si="88"/>
        <v>909280</v>
      </c>
      <c r="BC32" s="14">
        <f t="shared" si="88"/>
        <v>0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27537295</v>
      </c>
      <c r="BI32" s="14">
        <f aca="true" t="shared" si="89" ref="BI32:BO32">SUM(BI28:BI31)</f>
        <v>27540895</v>
      </c>
      <c r="BJ32" s="14">
        <f t="shared" si="89"/>
        <v>41942238</v>
      </c>
      <c r="BK32" s="14">
        <f t="shared" si="89"/>
        <v>0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225">
        <f t="shared" si="2"/>
        <v>0</v>
      </c>
      <c r="BQ32" s="225">
        <f t="shared" si="3"/>
        <v>14401343</v>
      </c>
      <c r="BR32" s="225">
        <f t="shared" si="4"/>
        <v>0</v>
      </c>
      <c r="BS32" s="225">
        <f t="shared" si="5"/>
        <v>14401343</v>
      </c>
      <c r="BT32" s="225">
        <f t="shared" si="6"/>
        <v>0</v>
      </c>
      <c r="BV32" s="225">
        <f t="shared" si="7"/>
        <v>0</v>
      </c>
      <c r="BW32" s="225">
        <f t="shared" si="8"/>
        <v>14401343</v>
      </c>
      <c r="BX32" s="225">
        <f t="shared" si="9"/>
        <v>0</v>
      </c>
      <c r="BY32" s="225">
        <f t="shared" si="10"/>
        <v>14401343</v>
      </c>
      <c r="BZ32" s="225">
        <f t="shared" si="11"/>
        <v>0</v>
      </c>
    </row>
    <row r="33" spans="61:67" ht="15">
      <c r="BI33" s="177" t="s">
        <v>539</v>
      </c>
      <c r="BJ33" s="177" t="s">
        <v>539</v>
      </c>
      <c r="BK33" s="177" t="s">
        <v>539</v>
      </c>
      <c r="BL33" s="177" t="s">
        <v>539</v>
      </c>
      <c r="BM33" s="177" t="s">
        <v>539</v>
      </c>
      <c r="BN33" s="177" t="s">
        <v>539</v>
      </c>
      <c r="BO33" s="177" t="s">
        <v>539</v>
      </c>
    </row>
  </sheetData>
  <sheetProtection/>
  <mergeCells count="141">
    <mergeCell ref="AI7:BJ7"/>
    <mergeCell ref="AI18:BJ18"/>
    <mergeCell ref="AI27:BJ27"/>
    <mergeCell ref="BN29:BN31"/>
    <mergeCell ref="BN23:BN25"/>
    <mergeCell ref="BN14:BN16"/>
    <mergeCell ref="AI29:AI31"/>
    <mergeCell ref="AJ23:AJ25"/>
    <mergeCell ref="BA23:BA25"/>
    <mergeCell ref="AX14:AX16"/>
    <mergeCell ref="AJ29:AJ31"/>
    <mergeCell ref="BH23:BH25"/>
    <mergeCell ref="AJ14:AJ16"/>
    <mergeCell ref="B27:AH27"/>
    <mergeCell ref="B18:AH18"/>
    <mergeCell ref="AY23:AY25"/>
    <mergeCell ref="AQ14:AQ16"/>
    <mergeCell ref="AQ23:AQ25"/>
    <mergeCell ref="AP14:AP16"/>
    <mergeCell ref="AS29:AS31"/>
    <mergeCell ref="A1:BN1"/>
    <mergeCell ref="I11:I12"/>
    <mergeCell ref="B7:AH7"/>
    <mergeCell ref="B5:B6"/>
    <mergeCell ref="B11:B12"/>
    <mergeCell ref="C11:C12"/>
    <mergeCell ref="S11:S12"/>
    <mergeCell ref="D11:D12"/>
    <mergeCell ref="L11:L12"/>
    <mergeCell ref="Q11:Q12"/>
    <mergeCell ref="K11:K12"/>
    <mergeCell ref="T11:T12"/>
    <mergeCell ref="N11:N12"/>
    <mergeCell ref="E11:E12"/>
    <mergeCell ref="AI5:AI6"/>
    <mergeCell ref="AI14:AI16"/>
    <mergeCell ref="AB11:AB12"/>
    <mergeCell ref="AE11:AE12"/>
    <mergeCell ref="AF11:AF12"/>
    <mergeCell ref="AG11:AG12"/>
    <mergeCell ref="AH11:AH12"/>
    <mergeCell ref="BB14:BB16"/>
    <mergeCell ref="BC14:BC16"/>
    <mergeCell ref="AP23:AP25"/>
    <mergeCell ref="AX23:AX25"/>
    <mergeCell ref="AR14:AR16"/>
    <mergeCell ref="AK14:AK16"/>
    <mergeCell ref="AR23:AR25"/>
    <mergeCell ref="AZ14:AZ16"/>
    <mergeCell ref="AS14:AS16"/>
    <mergeCell ref="AU29:AU31"/>
    <mergeCell ref="AX29:AX31"/>
    <mergeCell ref="AS23:AS25"/>
    <mergeCell ref="AQ29:AQ31"/>
    <mergeCell ref="BA29:BA31"/>
    <mergeCell ref="AY29:AY31"/>
    <mergeCell ref="AV23:AV25"/>
    <mergeCell ref="AN29:AN31"/>
    <mergeCell ref="AO29:AO31"/>
    <mergeCell ref="AT14:AT16"/>
    <mergeCell ref="AM23:AM25"/>
    <mergeCell ref="AR29:AR31"/>
    <mergeCell ref="AP29:AP31"/>
    <mergeCell ref="AT29:AT31"/>
    <mergeCell ref="AL29:AL31"/>
    <mergeCell ref="AI23:AI25"/>
    <mergeCell ref="AN23:AN25"/>
    <mergeCell ref="AO23:AO25"/>
    <mergeCell ref="AN14:AN16"/>
    <mergeCell ref="AO14:AO16"/>
    <mergeCell ref="AL23:AL25"/>
    <mergeCell ref="AK29:AK31"/>
    <mergeCell ref="AK23:AK25"/>
    <mergeCell ref="AM29:AM31"/>
    <mergeCell ref="BO14:BO16"/>
    <mergeCell ref="BG23:BG25"/>
    <mergeCell ref="BO23:BO25"/>
    <mergeCell ref="AL14:AL16"/>
    <mergeCell ref="AM14:AM16"/>
    <mergeCell ref="BJ14:BJ16"/>
    <mergeCell ref="BM23:BM25"/>
    <mergeCell ref="BE23:BE25"/>
    <mergeCell ref="AZ23:AZ25"/>
    <mergeCell ref="BA14:BA16"/>
    <mergeCell ref="BO29:BO31"/>
    <mergeCell ref="BI29:BI31"/>
    <mergeCell ref="BI14:BI16"/>
    <mergeCell ref="AZ29:AZ31"/>
    <mergeCell ref="BB29:BB31"/>
    <mergeCell ref="BC29:BC31"/>
    <mergeCell ref="BD29:BD31"/>
    <mergeCell ref="BG14:BG16"/>
    <mergeCell ref="BC23:BC25"/>
    <mergeCell ref="BD23:BD25"/>
    <mergeCell ref="BD14:BD16"/>
    <mergeCell ref="BE14:BE16"/>
    <mergeCell ref="BB23:BB25"/>
    <mergeCell ref="BI23:BI25"/>
    <mergeCell ref="AV14:AV16"/>
    <mergeCell ref="AW14:AW16"/>
    <mergeCell ref="AY14:AY16"/>
    <mergeCell ref="BH14:BH16"/>
    <mergeCell ref="BF14:BF16"/>
    <mergeCell ref="AW23:AW25"/>
    <mergeCell ref="BM14:BM16"/>
    <mergeCell ref="BJ23:BJ25"/>
    <mergeCell ref="BK23:BK25"/>
    <mergeCell ref="AV29:AV31"/>
    <mergeCell ref="AU14:AU16"/>
    <mergeCell ref="AT23:AT25"/>
    <mergeCell ref="AU23:AU25"/>
    <mergeCell ref="AW29:AW31"/>
    <mergeCell ref="BK29:BK31"/>
    <mergeCell ref="BL29:BL31"/>
    <mergeCell ref="BM29:BM31"/>
    <mergeCell ref="BE29:BE31"/>
    <mergeCell ref="BF23:BF25"/>
    <mergeCell ref="BG29:BG31"/>
    <mergeCell ref="BJ29:BJ31"/>
    <mergeCell ref="BH29:BH31"/>
    <mergeCell ref="BF29:BF31"/>
    <mergeCell ref="AD11:AD12"/>
    <mergeCell ref="P11:P12"/>
    <mergeCell ref="U11:U12"/>
    <mergeCell ref="V11:V12"/>
    <mergeCell ref="W11:W12"/>
    <mergeCell ref="BL23:BL25"/>
    <mergeCell ref="BK14:BK16"/>
    <mergeCell ref="BL14:BL16"/>
    <mergeCell ref="R11:R12"/>
    <mergeCell ref="Z11:Z12"/>
    <mergeCell ref="X11:X12"/>
    <mergeCell ref="AC11:AC12"/>
    <mergeCell ref="F11:F12"/>
    <mergeCell ref="G11:G12"/>
    <mergeCell ref="H11:H12"/>
    <mergeCell ref="M11:M12"/>
    <mergeCell ref="O11:O12"/>
    <mergeCell ref="J11:J12"/>
    <mergeCell ref="AA11:AA12"/>
    <mergeCell ref="Y11:Y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69" r:id="rId1"/>
  <headerFooter>
    <oddHeader>&amp;R&amp;"Arial,Normál"&amp;10 1. melléklet a 12/2019.(IX.27.) önkormányzati rendelethez
"&amp;"Arial,Dőlt"1. melléklet a 4/2019.(III.14.) önkormányzati rendelethez&amp;"Arial,Normál"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E7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7109375" style="2" customWidth="1"/>
    <col min="2" max="2" width="51.421875" style="2" customWidth="1"/>
    <col min="3" max="3" width="5.7109375" style="2" customWidth="1"/>
    <col min="4" max="5" width="12.140625" style="2" hidden="1" customWidth="1"/>
    <col min="6" max="6" width="12.140625" style="2" customWidth="1"/>
    <col min="7" max="13" width="12.140625" style="2" hidden="1" customWidth="1"/>
    <col min="14" max="14" width="12.140625" style="2" customWidth="1"/>
    <col min="15" max="21" width="12.140625" style="2" hidden="1" customWidth="1"/>
    <col min="22" max="22" width="12.140625" style="2" customWidth="1"/>
    <col min="23" max="27" width="12.140625" style="2" hidden="1" customWidth="1"/>
    <col min="28" max="28" width="11.28125" style="2" hidden="1" customWidth="1"/>
    <col min="29" max="29" width="10.140625" style="2" hidden="1" customWidth="1"/>
    <col min="30" max="30" width="11.28125" style="2" hidden="1" customWidth="1"/>
    <col min="31" max="31" width="11.00390625" style="2" hidden="1" customWidth="1"/>
    <col min="32" max="16384" width="9.140625" style="2" customWidth="1"/>
  </cols>
  <sheetData>
    <row r="1" spans="1:26" ht="15.75">
      <c r="A1" s="282" t="s">
        <v>582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</row>
    <row r="2" spans="1:26" ht="15.75">
      <c r="A2" s="282" t="s">
        <v>460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1:26" ht="15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</row>
    <row r="4" spans="4:27" ht="15.75" customHeight="1" hidden="1">
      <c r="D4" s="219" t="s">
        <v>592</v>
      </c>
      <c r="E4" s="219" t="s">
        <v>618</v>
      </c>
      <c r="F4" s="219" t="s">
        <v>654</v>
      </c>
      <c r="G4" s="219"/>
      <c r="H4" s="219"/>
      <c r="I4" s="219"/>
      <c r="J4" s="219"/>
      <c r="K4" s="219"/>
      <c r="L4" s="219" t="s">
        <v>592</v>
      </c>
      <c r="M4" s="219" t="s">
        <v>618</v>
      </c>
      <c r="N4" s="219" t="s">
        <v>654</v>
      </c>
      <c r="O4" s="219"/>
      <c r="P4" s="219"/>
      <c r="Q4" s="219"/>
      <c r="R4" s="219"/>
      <c r="S4" s="219"/>
      <c r="T4" s="219" t="s">
        <v>592</v>
      </c>
      <c r="U4" s="219" t="s">
        <v>618</v>
      </c>
      <c r="V4" s="219" t="s">
        <v>654</v>
      </c>
      <c r="W4" s="219"/>
      <c r="X4" s="219"/>
      <c r="Y4" s="219"/>
      <c r="Z4" s="219"/>
      <c r="AA4" s="219"/>
    </row>
    <row r="5" spans="1:27" s="19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3</v>
      </c>
      <c r="M5" s="1" t="s">
        <v>3</v>
      </c>
      <c r="N5" s="1" t="s">
        <v>3</v>
      </c>
      <c r="O5" s="1" t="s">
        <v>3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</row>
    <row r="6" spans="1:27" s="3" customFormat="1" ht="15.75">
      <c r="A6" s="1">
        <v>1</v>
      </c>
      <c r="B6" s="295" t="s">
        <v>9</v>
      </c>
      <c r="C6" s="295" t="s">
        <v>140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15</v>
      </c>
      <c r="M6" s="4" t="s">
        <v>15</v>
      </c>
      <c r="N6" s="4" t="s">
        <v>15</v>
      </c>
      <c r="O6" s="4" t="s">
        <v>15</v>
      </c>
      <c r="P6" s="4" t="s">
        <v>15</v>
      </c>
      <c r="Q6" s="4" t="s">
        <v>15</v>
      </c>
      <c r="R6" s="4" t="s">
        <v>15</v>
      </c>
      <c r="S6" s="4" t="s">
        <v>15</v>
      </c>
      <c r="T6" s="4" t="s">
        <v>16</v>
      </c>
      <c r="U6" s="4" t="s">
        <v>16</v>
      </c>
      <c r="V6" s="4" t="s">
        <v>16</v>
      </c>
      <c r="W6" s="4" t="s">
        <v>16</v>
      </c>
      <c r="X6" s="4" t="s">
        <v>16</v>
      </c>
      <c r="Y6" s="4" t="s">
        <v>16</v>
      </c>
      <c r="Z6" s="4" t="s">
        <v>16</v>
      </c>
      <c r="AA6" s="4" t="s">
        <v>16</v>
      </c>
    </row>
    <row r="7" spans="1:27" s="3" customFormat="1" ht="31.5">
      <c r="A7" s="1">
        <v>2</v>
      </c>
      <c r="B7" s="296"/>
      <c r="C7" s="296"/>
      <c r="D7" s="38" t="s">
        <v>593</v>
      </c>
      <c r="E7" s="38" t="s">
        <v>593</v>
      </c>
      <c r="F7" s="38" t="s">
        <v>593</v>
      </c>
      <c r="G7" s="38" t="s">
        <v>593</v>
      </c>
      <c r="H7" s="38" t="s">
        <v>593</v>
      </c>
      <c r="I7" s="38" t="s">
        <v>593</v>
      </c>
      <c r="J7" s="38" t="s">
        <v>593</v>
      </c>
      <c r="K7" s="38" t="s">
        <v>593</v>
      </c>
      <c r="L7" s="38" t="s">
        <v>593</v>
      </c>
      <c r="M7" s="38" t="s">
        <v>593</v>
      </c>
      <c r="N7" s="38" t="s">
        <v>593</v>
      </c>
      <c r="O7" s="38" t="s">
        <v>593</v>
      </c>
      <c r="P7" s="38" t="s">
        <v>593</v>
      </c>
      <c r="Q7" s="38" t="s">
        <v>593</v>
      </c>
      <c r="R7" s="38" t="s">
        <v>593</v>
      </c>
      <c r="S7" s="38" t="s">
        <v>593</v>
      </c>
      <c r="T7" s="38" t="s">
        <v>593</v>
      </c>
      <c r="U7" s="38" t="s">
        <v>593</v>
      </c>
      <c r="V7" s="38" t="s">
        <v>593</v>
      </c>
      <c r="W7" s="38" t="s">
        <v>593</v>
      </c>
      <c r="X7" s="38" t="s">
        <v>593</v>
      </c>
      <c r="Y7" s="38" t="s">
        <v>593</v>
      </c>
      <c r="Z7" s="38" t="s">
        <v>593</v>
      </c>
      <c r="AA7" s="38" t="s">
        <v>593</v>
      </c>
    </row>
    <row r="8" spans="1:27" s="3" customFormat="1" ht="15.75">
      <c r="A8" s="1">
        <v>3</v>
      </c>
      <c r="B8" s="101" t="s">
        <v>110</v>
      </c>
      <c r="C8" s="9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3" customFormat="1" ht="15.75" hidden="1">
      <c r="A9" s="1"/>
      <c r="B9" s="7"/>
      <c r="C9" s="9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>D9+L9</f>
        <v>0</v>
      </c>
      <c r="U9" s="5">
        <f>E9+M9</f>
        <v>0</v>
      </c>
      <c r="V9" s="5">
        <f aca="true" t="shared" si="0" ref="V9:AA9">F9+N9</f>
        <v>0</v>
      </c>
      <c r="W9" s="5">
        <f t="shared" si="0"/>
        <v>0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</row>
    <row r="10" spans="1:31" s="3" customFormat="1" ht="31.5">
      <c r="A10" s="1">
        <v>4</v>
      </c>
      <c r="B10" s="7" t="s">
        <v>197</v>
      </c>
      <c r="C10" s="96"/>
      <c r="D10" s="5">
        <f>SUM(D9)</f>
        <v>0</v>
      </c>
      <c r="E10" s="5">
        <f>SUM(E9)</f>
        <v>0</v>
      </c>
      <c r="F10" s="5">
        <f>SUM(F9)</f>
        <v>0</v>
      </c>
      <c r="G10" s="5"/>
      <c r="H10" s="5"/>
      <c r="I10" s="5"/>
      <c r="J10" s="5"/>
      <c r="K10" s="5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224">
        <f>F10-E10</f>
        <v>0</v>
      </c>
      <c r="AC10" s="224">
        <f>N10-M10</f>
        <v>0</v>
      </c>
      <c r="AD10" s="224">
        <f>V10-U10</f>
        <v>0</v>
      </c>
      <c r="AE10" s="224">
        <f aca="true" t="shared" si="1" ref="AE10:AE41">AD10-AB10-AC10</f>
        <v>0</v>
      </c>
    </row>
    <row r="11" spans="1:31" s="3" customFormat="1" ht="15.75" hidden="1">
      <c r="A11" s="1"/>
      <c r="B11" s="117"/>
      <c r="C11" s="96">
        <v>2</v>
      </c>
      <c r="D11" s="5"/>
      <c r="E11" s="5"/>
      <c r="F11" s="5"/>
      <c r="G11" s="5"/>
      <c r="H11" s="5"/>
      <c r="I11" s="5"/>
      <c r="J11" s="5"/>
      <c r="K11" s="5"/>
      <c r="L11" s="5"/>
      <c r="M11" s="5">
        <v>0</v>
      </c>
      <c r="N11" s="5">
        <v>0</v>
      </c>
      <c r="O11" s="5"/>
      <c r="P11" s="5"/>
      <c r="Q11" s="5"/>
      <c r="R11" s="5">
        <v>0</v>
      </c>
      <c r="S11" s="5">
        <v>0</v>
      </c>
      <c r="T11" s="5">
        <f aca="true" t="shared" si="2" ref="T11:U14">D11+L11</f>
        <v>0</v>
      </c>
      <c r="U11" s="5">
        <f t="shared" si="2"/>
        <v>0</v>
      </c>
      <c r="V11" s="5">
        <f aca="true" t="shared" si="3" ref="V11:AA14">F11+N11</f>
        <v>0</v>
      </c>
      <c r="W11" s="5">
        <f t="shared" si="3"/>
        <v>0</v>
      </c>
      <c r="X11" s="5">
        <f t="shared" si="3"/>
        <v>0</v>
      </c>
      <c r="Y11" s="5">
        <f t="shared" si="3"/>
        <v>0</v>
      </c>
      <c r="Z11" s="5">
        <f t="shared" si="3"/>
        <v>0</v>
      </c>
      <c r="AA11" s="5">
        <f t="shared" si="3"/>
        <v>0</v>
      </c>
      <c r="AB11" s="224">
        <f>E11-D11</f>
        <v>0</v>
      </c>
      <c r="AC11" s="224">
        <f>M11-L11</f>
        <v>0</v>
      </c>
      <c r="AD11" s="224">
        <f>U11-T11</f>
        <v>0</v>
      </c>
      <c r="AE11" s="224">
        <f t="shared" si="1"/>
        <v>0</v>
      </c>
    </row>
    <row r="12" spans="1:31" s="3" customFormat="1" ht="31.5">
      <c r="A12" s="1">
        <v>5</v>
      </c>
      <c r="B12" s="7" t="s">
        <v>515</v>
      </c>
      <c r="C12" s="96">
        <v>2</v>
      </c>
      <c r="D12" s="5">
        <v>3402614</v>
      </c>
      <c r="E12" s="5">
        <v>2485048</v>
      </c>
      <c r="F12" s="5">
        <v>1817063</v>
      </c>
      <c r="G12" s="5"/>
      <c r="H12" s="5"/>
      <c r="I12" s="5"/>
      <c r="J12" s="5"/>
      <c r="K12" s="5"/>
      <c r="L12" s="5">
        <v>918706</v>
      </c>
      <c r="M12" s="5">
        <v>670963</v>
      </c>
      <c r="N12" s="5">
        <v>523007</v>
      </c>
      <c r="O12" s="5"/>
      <c r="P12" s="5"/>
      <c r="Q12" s="5"/>
      <c r="R12" s="5"/>
      <c r="S12" s="5"/>
      <c r="T12" s="5">
        <f t="shared" si="2"/>
        <v>4321320</v>
      </c>
      <c r="U12" s="5">
        <f t="shared" si="2"/>
        <v>3156011</v>
      </c>
      <c r="V12" s="5">
        <f t="shared" si="3"/>
        <v>2340070</v>
      </c>
      <c r="W12" s="5">
        <f t="shared" si="3"/>
        <v>0</v>
      </c>
      <c r="X12" s="5">
        <f t="shared" si="3"/>
        <v>0</v>
      </c>
      <c r="Y12" s="5">
        <f t="shared" si="3"/>
        <v>0</v>
      </c>
      <c r="Z12" s="5">
        <f t="shared" si="3"/>
        <v>0</v>
      </c>
      <c r="AA12" s="5">
        <f t="shared" si="3"/>
        <v>0</v>
      </c>
      <c r="AB12" s="224">
        <f aca="true" t="shared" si="4" ref="AB12:AB73">F12-E12</f>
        <v>-667985</v>
      </c>
      <c r="AC12" s="224">
        <f aca="true" t="shared" si="5" ref="AC12:AC73">N12-M12</f>
        <v>-147956</v>
      </c>
      <c r="AD12" s="224">
        <f aca="true" t="shared" si="6" ref="AD12:AD73">V12-U12</f>
        <v>-815941</v>
      </c>
      <c r="AE12" s="224">
        <f t="shared" si="1"/>
        <v>0</v>
      </c>
    </row>
    <row r="13" spans="1:31" s="3" customFormat="1" ht="15.75">
      <c r="A13" s="1" t="s">
        <v>655</v>
      </c>
      <c r="B13" s="117" t="s">
        <v>624</v>
      </c>
      <c r="C13" s="96">
        <v>2</v>
      </c>
      <c r="D13" s="5"/>
      <c r="E13" s="5">
        <v>0</v>
      </c>
      <c r="F13" s="5">
        <v>9955947</v>
      </c>
      <c r="G13" s="5"/>
      <c r="H13" s="5"/>
      <c r="I13" s="5"/>
      <c r="J13" s="5"/>
      <c r="K13" s="5"/>
      <c r="L13" s="5"/>
      <c r="M13" s="5">
        <v>0</v>
      </c>
      <c r="N13" s="5">
        <v>2560396</v>
      </c>
      <c r="O13" s="5"/>
      <c r="P13" s="5"/>
      <c r="Q13" s="5"/>
      <c r="R13" s="5"/>
      <c r="S13" s="5"/>
      <c r="T13" s="5">
        <f t="shared" si="2"/>
        <v>0</v>
      </c>
      <c r="U13" s="5">
        <f t="shared" si="2"/>
        <v>0</v>
      </c>
      <c r="V13" s="5">
        <f t="shared" si="3"/>
        <v>12516343</v>
      </c>
      <c r="W13" s="5">
        <f t="shared" si="3"/>
        <v>0</v>
      </c>
      <c r="X13" s="5">
        <f t="shared" si="3"/>
        <v>0</v>
      </c>
      <c r="Y13" s="5">
        <f t="shared" si="3"/>
        <v>0</v>
      </c>
      <c r="Z13" s="5">
        <f t="shared" si="3"/>
        <v>0</v>
      </c>
      <c r="AA13" s="5">
        <f t="shared" si="3"/>
        <v>0</v>
      </c>
      <c r="AB13" s="224">
        <f t="shared" si="4"/>
        <v>9955947</v>
      </c>
      <c r="AC13" s="224">
        <f t="shared" si="5"/>
        <v>2560396</v>
      </c>
      <c r="AD13" s="224">
        <f t="shared" si="6"/>
        <v>12516343</v>
      </c>
      <c r="AE13" s="224">
        <f t="shared" si="1"/>
        <v>0</v>
      </c>
    </row>
    <row r="14" spans="1:31" s="3" customFormat="1" ht="15.75" hidden="1">
      <c r="A14" s="1"/>
      <c r="B14" s="117"/>
      <c r="C14" s="96">
        <v>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f t="shared" si="2"/>
        <v>0</v>
      </c>
      <c r="U14" s="5">
        <f t="shared" si="2"/>
        <v>0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0</v>
      </c>
      <c r="Z14" s="5">
        <f t="shared" si="3"/>
        <v>0</v>
      </c>
      <c r="AA14" s="5">
        <f t="shared" si="3"/>
        <v>0</v>
      </c>
      <c r="AB14" s="224">
        <f t="shared" si="4"/>
        <v>0</v>
      </c>
      <c r="AC14" s="224">
        <f t="shared" si="5"/>
        <v>0</v>
      </c>
      <c r="AD14" s="224">
        <f t="shared" si="6"/>
        <v>0</v>
      </c>
      <c r="AE14" s="224">
        <f t="shared" si="1"/>
        <v>0</v>
      </c>
    </row>
    <row r="15" spans="1:31" s="3" customFormat="1" ht="15.75">
      <c r="A15" s="1">
        <v>6</v>
      </c>
      <c r="B15" s="7" t="s">
        <v>196</v>
      </c>
      <c r="C15" s="96"/>
      <c r="D15" s="5">
        <f>SUM(D11:D14)</f>
        <v>3402614</v>
      </c>
      <c r="E15" s="5">
        <f>SUM(E11:E14)</f>
        <v>2485048</v>
      </c>
      <c r="F15" s="5">
        <f>SUM(F11:F14)</f>
        <v>11773010</v>
      </c>
      <c r="G15" s="5"/>
      <c r="H15" s="5"/>
      <c r="I15" s="5"/>
      <c r="J15" s="5"/>
      <c r="K15" s="5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224">
        <f t="shared" si="4"/>
        <v>9287962</v>
      </c>
      <c r="AC15" s="224">
        <f t="shared" si="5"/>
        <v>0</v>
      </c>
      <c r="AD15" s="224">
        <f t="shared" si="6"/>
        <v>0</v>
      </c>
      <c r="AE15" s="224">
        <f t="shared" si="1"/>
        <v>-9287962</v>
      </c>
    </row>
    <row r="16" spans="1:31" s="3" customFormat="1" ht="15.75" hidden="1">
      <c r="A16" s="1"/>
      <c r="B16" s="7"/>
      <c r="C16" s="9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D16+L16</f>
        <v>0</v>
      </c>
      <c r="U16" s="5">
        <f>E16+M16</f>
        <v>0</v>
      </c>
      <c r="V16" s="5">
        <f aca="true" t="shared" si="7" ref="V16:AA16">F16+N16</f>
        <v>0</v>
      </c>
      <c r="W16" s="5">
        <f t="shared" si="7"/>
        <v>0</v>
      </c>
      <c r="X16" s="5">
        <f t="shared" si="7"/>
        <v>0</v>
      </c>
      <c r="Y16" s="5">
        <f t="shared" si="7"/>
        <v>0</v>
      </c>
      <c r="Z16" s="5">
        <f t="shared" si="7"/>
        <v>0</v>
      </c>
      <c r="AA16" s="5">
        <f t="shared" si="7"/>
        <v>0</v>
      </c>
      <c r="AB16" s="224">
        <f t="shared" si="4"/>
        <v>0</v>
      </c>
      <c r="AC16" s="224">
        <f t="shared" si="5"/>
        <v>0</v>
      </c>
      <c r="AD16" s="224">
        <f t="shared" si="6"/>
        <v>0</v>
      </c>
      <c r="AE16" s="224">
        <f t="shared" si="1"/>
        <v>0</v>
      </c>
    </row>
    <row r="17" spans="1:31" s="3" customFormat="1" ht="31.5">
      <c r="A17" s="1">
        <v>7</v>
      </c>
      <c r="B17" s="7" t="s">
        <v>195</v>
      </c>
      <c r="C17" s="96"/>
      <c r="D17" s="5">
        <f>SUM(D16)</f>
        <v>0</v>
      </c>
      <c r="E17" s="5">
        <f>SUM(E16)</f>
        <v>0</v>
      </c>
      <c r="F17" s="5">
        <f>SUM(F16)</f>
        <v>0</v>
      </c>
      <c r="G17" s="5"/>
      <c r="H17" s="5"/>
      <c r="I17" s="5"/>
      <c r="J17" s="5"/>
      <c r="K17" s="5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224">
        <f t="shared" si="4"/>
        <v>0</v>
      </c>
      <c r="AC17" s="224">
        <f t="shared" si="5"/>
        <v>0</v>
      </c>
      <c r="AD17" s="224">
        <f t="shared" si="6"/>
        <v>0</v>
      </c>
      <c r="AE17" s="224">
        <f t="shared" si="1"/>
        <v>0</v>
      </c>
    </row>
    <row r="18" spans="1:31" s="3" customFormat="1" ht="15.75" hidden="1">
      <c r="A18" s="1"/>
      <c r="B18" s="117"/>
      <c r="C18" s="9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f aca="true" t="shared" si="8" ref="T18:U22">D18+L18</f>
        <v>0</v>
      </c>
      <c r="U18" s="5">
        <f t="shared" si="8"/>
        <v>0</v>
      </c>
      <c r="V18" s="5">
        <f aca="true" t="shared" si="9" ref="V18:AA22">F18+N18</f>
        <v>0</v>
      </c>
      <c r="W18" s="5">
        <f t="shared" si="9"/>
        <v>0</v>
      </c>
      <c r="X18" s="5">
        <f t="shared" si="9"/>
        <v>0</v>
      </c>
      <c r="Y18" s="5">
        <f t="shared" si="9"/>
        <v>0</v>
      </c>
      <c r="Z18" s="5">
        <f t="shared" si="9"/>
        <v>0</v>
      </c>
      <c r="AA18" s="5">
        <f t="shared" si="9"/>
        <v>0</v>
      </c>
      <c r="AB18" s="224">
        <f t="shared" si="4"/>
        <v>0</v>
      </c>
      <c r="AC18" s="224">
        <f t="shared" si="5"/>
        <v>0</v>
      </c>
      <c r="AD18" s="224">
        <f t="shared" si="6"/>
        <v>0</v>
      </c>
      <c r="AE18" s="224">
        <f t="shared" si="1"/>
        <v>0</v>
      </c>
    </row>
    <row r="19" spans="1:31" s="3" customFormat="1" ht="15.75" hidden="1">
      <c r="A19" s="1"/>
      <c r="B19" s="117"/>
      <c r="C19" s="9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f t="shared" si="8"/>
        <v>0</v>
      </c>
      <c r="U19" s="5">
        <f t="shared" si="8"/>
        <v>0</v>
      </c>
      <c r="V19" s="5">
        <f t="shared" si="9"/>
        <v>0</v>
      </c>
      <c r="W19" s="5">
        <f t="shared" si="9"/>
        <v>0</v>
      </c>
      <c r="X19" s="5">
        <f t="shared" si="9"/>
        <v>0</v>
      </c>
      <c r="Y19" s="5">
        <f t="shared" si="9"/>
        <v>0</v>
      </c>
      <c r="Z19" s="5">
        <f t="shared" si="9"/>
        <v>0</v>
      </c>
      <c r="AA19" s="5">
        <f t="shared" si="9"/>
        <v>0</v>
      </c>
      <c r="AB19" s="224">
        <f t="shared" si="4"/>
        <v>0</v>
      </c>
      <c r="AC19" s="224">
        <f t="shared" si="5"/>
        <v>0</v>
      </c>
      <c r="AD19" s="224">
        <f t="shared" si="6"/>
        <v>0</v>
      </c>
      <c r="AE19" s="224">
        <f t="shared" si="1"/>
        <v>0</v>
      </c>
    </row>
    <row r="20" spans="1:31" s="3" customFormat="1" ht="15.75" hidden="1">
      <c r="A20" s="1"/>
      <c r="B20" s="7"/>
      <c r="C20" s="9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 t="shared" si="8"/>
        <v>0</v>
      </c>
      <c r="U20" s="5">
        <f t="shared" si="8"/>
        <v>0</v>
      </c>
      <c r="V20" s="5">
        <f t="shared" si="9"/>
        <v>0</v>
      </c>
      <c r="W20" s="5">
        <f t="shared" si="9"/>
        <v>0</v>
      </c>
      <c r="X20" s="5">
        <f t="shared" si="9"/>
        <v>0</v>
      </c>
      <c r="Y20" s="5">
        <f t="shared" si="9"/>
        <v>0</v>
      </c>
      <c r="Z20" s="5">
        <f t="shared" si="9"/>
        <v>0</v>
      </c>
      <c r="AA20" s="5">
        <f t="shared" si="9"/>
        <v>0</v>
      </c>
      <c r="AB20" s="224">
        <f t="shared" si="4"/>
        <v>0</v>
      </c>
      <c r="AC20" s="224">
        <f t="shared" si="5"/>
        <v>0</v>
      </c>
      <c r="AD20" s="224">
        <f t="shared" si="6"/>
        <v>0</v>
      </c>
      <c r="AE20" s="224">
        <f t="shared" si="1"/>
        <v>0</v>
      </c>
    </row>
    <row r="21" spans="1:31" s="3" customFormat="1" ht="15.75" hidden="1">
      <c r="A21" s="1"/>
      <c r="B21" s="7"/>
      <c r="C21" s="9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8"/>
        <v>0</v>
      </c>
      <c r="U21" s="5">
        <f t="shared" si="8"/>
        <v>0</v>
      </c>
      <c r="V21" s="5">
        <f t="shared" si="9"/>
        <v>0</v>
      </c>
      <c r="W21" s="5">
        <f t="shared" si="9"/>
        <v>0</v>
      </c>
      <c r="X21" s="5">
        <f t="shared" si="9"/>
        <v>0</v>
      </c>
      <c r="Y21" s="5">
        <f t="shared" si="9"/>
        <v>0</v>
      </c>
      <c r="Z21" s="5">
        <f t="shared" si="9"/>
        <v>0</v>
      </c>
      <c r="AA21" s="5">
        <f t="shared" si="9"/>
        <v>0</v>
      </c>
      <c r="AB21" s="224">
        <f t="shared" si="4"/>
        <v>0</v>
      </c>
      <c r="AC21" s="224">
        <f t="shared" si="5"/>
        <v>0</v>
      </c>
      <c r="AD21" s="224">
        <f t="shared" si="6"/>
        <v>0</v>
      </c>
      <c r="AE21" s="224">
        <f t="shared" si="1"/>
        <v>0</v>
      </c>
    </row>
    <row r="22" spans="1:31" s="3" customFormat="1" ht="15.75" hidden="1">
      <c r="A22" s="1"/>
      <c r="B22" s="7"/>
      <c r="C22" s="9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8"/>
        <v>0</v>
      </c>
      <c r="U22" s="5">
        <f t="shared" si="8"/>
        <v>0</v>
      </c>
      <c r="V22" s="5">
        <f t="shared" si="9"/>
        <v>0</v>
      </c>
      <c r="W22" s="5">
        <f t="shared" si="9"/>
        <v>0</v>
      </c>
      <c r="X22" s="5">
        <f t="shared" si="9"/>
        <v>0</v>
      </c>
      <c r="Y22" s="5">
        <f t="shared" si="9"/>
        <v>0</v>
      </c>
      <c r="Z22" s="5">
        <f t="shared" si="9"/>
        <v>0</v>
      </c>
      <c r="AA22" s="5">
        <f t="shared" si="9"/>
        <v>0</v>
      </c>
      <c r="AB22" s="224">
        <f t="shared" si="4"/>
        <v>0</v>
      </c>
      <c r="AC22" s="224">
        <f t="shared" si="5"/>
        <v>0</v>
      </c>
      <c r="AD22" s="224">
        <f t="shared" si="6"/>
        <v>0</v>
      </c>
      <c r="AE22" s="224">
        <f t="shared" si="1"/>
        <v>0</v>
      </c>
    </row>
    <row r="23" spans="1:31" s="3" customFormat="1" ht="31.5">
      <c r="A23" s="1">
        <v>8</v>
      </c>
      <c r="B23" s="7" t="s">
        <v>198</v>
      </c>
      <c r="C23" s="96"/>
      <c r="D23" s="5">
        <f>SUM(D18:D22)</f>
        <v>0</v>
      </c>
      <c r="E23" s="5">
        <f>SUM(E18:E22)</f>
        <v>0</v>
      </c>
      <c r="F23" s="5">
        <f>SUM(F18:F22)</f>
        <v>0</v>
      </c>
      <c r="G23" s="5"/>
      <c r="H23" s="5"/>
      <c r="I23" s="5"/>
      <c r="J23" s="5"/>
      <c r="K23" s="5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224">
        <f t="shared" si="4"/>
        <v>0</v>
      </c>
      <c r="AC23" s="224">
        <f t="shared" si="5"/>
        <v>0</v>
      </c>
      <c r="AD23" s="224">
        <f t="shared" si="6"/>
        <v>0</v>
      </c>
      <c r="AE23" s="224">
        <f t="shared" si="1"/>
        <v>0</v>
      </c>
    </row>
    <row r="24" spans="1:31" s="3" customFormat="1" ht="15.75" hidden="1">
      <c r="A24" s="1"/>
      <c r="B24" s="7" t="s">
        <v>199</v>
      </c>
      <c r="C24" s="96"/>
      <c r="D24" s="5"/>
      <c r="E24" s="5"/>
      <c r="F24" s="5"/>
      <c r="G24" s="5"/>
      <c r="H24" s="5"/>
      <c r="I24" s="5"/>
      <c r="J24" s="5"/>
      <c r="K24" s="5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224">
        <f t="shared" si="4"/>
        <v>0</v>
      </c>
      <c r="AC24" s="224">
        <f t="shared" si="5"/>
        <v>0</v>
      </c>
      <c r="AD24" s="224">
        <f t="shared" si="6"/>
        <v>0</v>
      </c>
      <c r="AE24" s="224">
        <f t="shared" si="1"/>
        <v>0</v>
      </c>
    </row>
    <row r="25" spans="1:31" s="3" customFormat="1" ht="31.5" hidden="1">
      <c r="A25" s="1"/>
      <c r="B25" s="7" t="s">
        <v>200</v>
      </c>
      <c r="C25" s="96"/>
      <c r="D25" s="5"/>
      <c r="E25" s="5"/>
      <c r="F25" s="5"/>
      <c r="G25" s="5"/>
      <c r="H25" s="5"/>
      <c r="I25" s="5"/>
      <c r="J25" s="5"/>
      <c r="K25" s="5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224">
        <f t="shared" si="4"/>
        <v>0</v>
      </c>
      <c r="AC25" s="224">
        <f t="shared" si="5"/>
        <v>0</v>
      </c>
      <c r="AD25" s="224">
        <f t="shared" si="6"/>
        <v>0</v>
      </c>
      <c r="AE25" s="224">
        <f t="shared" si="1"/>
        <v>0</v>
      </c>
    </row>
    <row r="26" spans="1:31" s="3" customFormat="1" ht="31.5">
      <c r="A26" s="1">
        <v>9</v>
      </c>
      <c r="B26" s="7" t="s">
        <v>219</v>
      </c>
      <c r="C26" s="96"/>
      <c r="D26" s="112"/>
      <c r="E26" s="112"/>
      <c r="F26" s="112"/>
      <c r="G26" s="112"/>
      <c r="H26" s="112"/>
      <c r="I26" s="112"/>
      <c r="J26" s="112"/>
      <c r="K26" s="112"/>
      <c r="L26" s="5">
        <f>SUM(L8:L25)</f>
        <v>918706</v>
      </c>
      <c r="M26" s="5">
        <f>SUM(M8:M25)</f>
        <v>670963</v>
      </c>
      <c r="N26" s="5">
        <f>SUM(N8:N25)</f>
        <v>3083403</v>
      </c>
      <c r="O26" s="5"/>
      <c r="P26" s="5"/>
      <c r="Q26" s="5"/>
      <c r="R26" s="5"/>
      <c r="S26" s="5"/>
      <c r="T26" s="112"/>
      <c r="U26" s="112"/>
      <c r="V26" s="112"/>
      <c r="W26" s="112"/>
      <c r="X26" s="112"/>
      <c r="Y26" s="112"/>
      <c r="Z26" s="112"/>
      <c r="AA26" s="112"/>
      <c r="AB26" s="224">
        <f t="shared" si="4"/>
        <v>0</v>
      </c>
      <c r="AC26" s="224">
        <f t="shared" si="5"/>
        <v>2412440</v>
      </c>
      <c r="AD26" s="224">
        <f t="shared" si="6"/>
        <v>0</v>
      </c>
      <c r="AE26" s="224">
        <f t="shared" si="1"/>
        <v>-2412440</v>
      </c>
    </row>
    <row r="27" spans="1:31" s="3" customFormat="1" ht="15.75">
      <c r="A27" s="1">
        <v>10</v>
      </c>
      <c r="B27" s="9" t="s">
        <v>110</v>
      </c>
      <c r="C27" s="96"/>
      <c r="D27" s="14">
        <f>SUM(D28:D30)</f>
        <v>3402614</v>
      </c>
      <c r="E27" s="14">
        <f>SUM(E28:E30)</f>
        <v>2485048</v>
      </c>
      <c r="F27" s="14">
        <f>SUM(F28:F30)</f>
        <v>11773010</v>
      </c>
      <c r="G27" s="14"/>
      <c r="H27" s="14"/>
      <c r="I27" s="14"/>
      <c r="J27" s="14"/>
      <c r="K27" s="14"/>
      <c r="L27" s="14">
        <f>SUM(L28:L30)</f>
        <v>918706</v>
      </c>
      <c r="M27" s="14">
        <f>SUM(M28:M30)</f>
        <v>670963</v>
      </c>
      <c r="N27" s="14">
        <f>SUM(N28:N30)</f>
        <v>3083403</v>
      </c>
      <c r="O27" s="14"/>
      <c r="P27" s="14"/>
      <c r="Q27" s="14"/>
      <c r="R27" s="14"/>
      <c r="S27" s="14"/>
      <c r="T27" s="14">
        <f aca="true" t="shared" si="10" ref="T27:U30">D27+L27</f>
        <v>4321320</v>
      </c>
      <c r="U27" s="14">
        <f t="shared" si="10"/>
        <v>3156011</v>
      </c>
      <c r="V27" s="14">
        <f aca="true" t="shared" si="11" ref="V27:AA30">F27+N27</f>
        <v>14856413</v>
      </c>
      <c r="W27" s="14">
        <f t="shared" si="11"/>
        <v>0</v>
      </c>
      <c r="X27" s="14">
        <f t="shared" si="11"/>
        <v>0</v>
      </c>
      <c r="Y27" s="14">
        <f t="shared" si="11"/>
        <v>0</v>
      </c>
      <c r="Z27" s="14">
        <f t="shared" si="11"/>
        <v>0</v>
      </c>
      <c r="AA27" s="14">
        <f t="shared" si="11"/>
        <v>0</v>
      </c>
      <c r="AB27" s="224">
        <f t="shared" si="4"/>
        <v>9287962</v>
      </c>
      <c r="AC27" s="224">
        <f t="shared" si="5"/>
        <v>2412440</v>
      </c>
      <c r="AD27" s="224">
        <f t="shared" si="6"/>
        <v>11700402</v>
      </c>
      <c r="AE27" s="224">
        <f t="shared" si="1"/>
        <v>0</v>
      </c>
    </row>
    <row r="28" spans="1:31" s="3" customFormat="1" ht="15.75">
      <c r="A28" s="1">
        <v>11</v>
      </c>
      <c r="B28" s="84" t="s">
        <v>386</v>
      </c>
      <c r="C28" s="96">
        <v>1</v>
      </c>
      <c r="D28" s="5">
        <f>SUMIF($C$8:$C$27,"1",D$8:D$27)</f>
        <v>0</v>
      </c>
      <c r="E28" s="5">
        <f>SUMIF($C$8:$C$27,"1",E$8:E$27)</f>
        <v>0</v>
      </c>
      <c r="F28" s="5">
        <f>SUMIF($C$8:$C$27,"1",F$8:F$27)</f>
        <v>0</v>
      </c>
      <c r="G28" s="5"/>
      <c r="H28" s="5"/>
      <c r="I28" s="5"/>
      <c r="J28" s="5"/>
      <c r="K28" s="5"/>
      <c r="L28" s="5">
        <f>SUMIF($C$8:$C$27,"1",L$8:L$27)</f>
        <v>0</v>
      </c>
      <c r="M28" s="5">
        <f>SUMIF($C$8:$C$27,"1",M$8:M$27)</f>
        <v>0</v>
      </c>
      <c r="N28" s="5">
        <f>SUMIF($C$8:$C$27,"1",N$8:N$27)</f>
        <v>0</v>
      </c>
      <c r="O28" s="5"/>
      <c r="P28" s="5"/>
      <c r="Q28" s="5"/>
      <c r="R28" s="5"/>
      <c r="S28" s="5"/>
      <c r="T28" s="5">
        <f t="shared" si="10"/>
        <v>0</v>
      </c>
      <c r="U28" s="5">
        <f t="shared" si="10"/>
        <v>0</v>
      </c>
      <c r="V28" s="5">
        <f t="shared" si="11"/>
        <v>0</v>
      </c>
      <c r="W28" s="5">
        <f t="shared" si="11"/>
        <v>0</v>
      </c>
      <c r="X28" s="5">
        <f t="shared" si="11"/>
        <v>0</v>
      </c>
      <c r="Y28" s="5">
        <f t="shared" si="11"/>
        <v>0</v>
      </c>
      <c r="Z28" s="5">
        <f t="shared" si="11"/>
        <v>0</v>
      </c>
      <c r="AA28" s="5">
        <f t="shared" si="11"/>
        <v>0</v>
      </c>
      <c r="AB28" s="224">
        <f t="shared" si="4"/>
        <v>0</v>
      </c>
      <c r="AC28" s="224">
        <f t="shared" si="5"/>
        <v>0</v>
      </c>
      <c r="AD28" s="224">
        <f t="shared" si="6"/>
        <v>0</v>
      </c>
      <c r="AE28" s="224">
        <f t="shared" si="1"/>
        <v>0</v>
      </c>
    </row>
    <row r="29" spans="1:31" s="3" customFormat="1" ht="15.75">
      <c r="A29" s="1">
        <v>12</v>
      </c>
      <c r="B29" s="84" t="s">
        <v>230</v>
      </c>
      <c r="C29" s="96">
        <v>2</v>
      </c>
      <c r="D29" s="5">
        <f>SUMIF($C$8:$C$27,"2",D$8:D$27)</f>
        <v>3402614</v>
      </c>
      <c r="E29" s="5">
        <f>SUMIF($C$8:$C$27,"2",E$8:E$27)</f>
        <v>2485048</v>
      </c>
      <c r="F29" s="5">
        <f>SUMIF($C$8:$C$27,"2",F$8:F$27)</f>
        <v>11773010</v>
      </c>
      <c r="G29" s="5"/>
      <c r="H29" s="5"/>
      <c r="I29" s="5"/>
      <c r="J29" s="5"/>
      <c r="K29" s="5"/>
      <c r="L29" s="5">
        <f>SUMIF($C$8:$C$27,"2",L$8:L$27)</f>
        <v>918706</v>
      </c>
      <c r="M29" s="5">
        <f>SUMIF($C$8:$C$27,"2",M$8:M$27)</f>
        <v>670963</v>
      </c>
      <c r="N29" s="5">
        <f>SUMIF($C$8:$C$27,"2",N$8:N$27)</f>
        <v>3083403</v>
      </c>
      <c r="O29" s="5"/>
      <c r="P29" s="5"/>
      <c r="Q29" s="5"/>
      <c r="R29" s="5"/>
      <c r="S29" s="5"/>
      <c r="T29" s="5">
        <f t="shared" si="10"/>
        <v>4321320</v>
      </c>
      <c r="U29" s="5">
        <f t="shared" si="10"/>
        <v>3156011</v>
      </c>
      <c r="V29" s="5">
        <f t="shared" si="11"/>
        <v>14856413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0</v>
      </c>
      <c r="AB29" s="224">
        <f t="shared" si="4"/>
        <v>9287962</v>
      </c>
      <c r="AC29" s="224">
        <f t="shared" si="5"/>
        <v>2412440</v>
      </c>
      <c r="AD29" s="224">
        <f t="shared" si="6"/>
        <v>11700402</v>
      </c>
      <c r="AE29" s="224">
        <f t="shared" si="1"/>
        <v>0</v>
      </c>
    </row>
    <row r="30" spans="1:31" s="3" customFormat="1" ht="15.75">
      <c r="A30" s="1">
        <v>13</v>
      </c>
      <c r="B30" s="84" t="s">
        <v>124</v>
      </c>
      <c r="C30" s="96">
        <v>3</v>
      </c>
      <c r="D30" s="5">
        <f>SUMIF($C$8:$C$27,"3",D$8:D$27)</f>
        <v>0</v>
      </c>
      <c r="E30" s="5">
        <f>SUMIF($C$8:$C$27,"3",E$8:E$27)</f>
        <v>0</v>
      </c>
      <c r="F30" s="5">
        <f>SUMIF($C$8:$C$27,"3",F$8:F$27)</f>
        <v>0</v>
      </c>
      <c r="G30" s="5"/>
      <c r="H30" s="5"/>
      <c r="I30" s="5"/>
      <c r="J30" s="5"/>
      <c r="K30" s="5"/>
      <c r="L30" s="5">
        <f>SUMIF($C$8:$C$27,"3",L$8:L$27)</f>
        <v>0</v>
      </c>
      <c r="M30" s="5">
        <f>SUMIF($C$8:$C$27,"3",M$8:M$27)</f>
        <v>0</v>
      </c>
      <c r="N30" s="5">
        <f>SUMIF($C$8:$C$27,"3",N$8:N$27)</f>
        <v>0</v>
      </c>
      <c r="O30" s="5"/>
      <c r="P30" s="5"/>
      <c r="Q30" s="5"/>
      <c r="R30" s="5"/>
      <c r="S30" s="5"/>
      <c r="T30" s="5">
        <f t="shared" si="10"/>
        <v>0</v>
      </c>
      <c r="U30" s="5">
        <f t="shared" si="10"/>
        <v>0</v>
      </c>
      <c r="V30" s="5">
        <f t="shared" si="11"/>
        <v>0</v>
      </c>
      <c r="W30" s="5">
        <f t="shared" si="11"/>
        <v>0</v>
      </c>
      <c r="X30" s="5">
        <f t="shared" si="11"/>
        <v>0</v>
      </c>
      <c r="Y30" s="5">
        <f t="shared" si="11"/>
        <v>0</v>
      </c>
      <c r="Z30" s="5">
        <f t="shared" si="11"/>
        <v>0</v>
      </c>
      <c r="AA30" s="5">
        <f t="shared" si="11"/>
        <v>0</v>
      </c>
      <c r="AB30" s="224">
        <f t="shared" si="4"/>
        <v>0</v>
      </c>
      <c r="AC30" s="224">
        <f t="shared" si="5"/>
        <v>0</v>
      </c>
      <c r="AD30" s="224">
        <f t="shared" si="6"/>
        <v>0</v>
      </c>
      <c r="AE30" s="224">
        <f t="shared" si="1"/>
        <v>0</v>
      </c>
    </row>
    <row r="31" spans="1:31" s="3" customFormat="1" ht="15.75">
      <c r="A31" s="1">
        <v>14</v>
      </c>
      <c r="B31" s="101" t="s">
        <v>45</v>
      </c>
      <c r="C31" s="9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24">
        <f t="shared" si="4"/>
        <v>0</v>
      </c>
      <c r="AC31" s="224">
        <f t="shared" si="5"/>
        <v>0</v>
      </c>
      <c r="AD31" s="224">
        <f t="shared" si="6"/>
        <v>0</v>
      </c>
      <c r="AE31" s="224">
        <f t="shared" si="1"/>
        <v>0</v>
      </c>
    </row>
    <row r="32" spans="1:31" s="3" customFormat="1" ht="15.75">
      <c r="A32" s="1">
        <v>15</v>
      </c>
      <c r="B32" s="117" t="s">
        <v>476</v>
      </c>
      <c r="C32" s="96">
        <v>2</v>
      </c>
      <c r="D32" s="5">
        <v>2362139</v>
      </c>
      <c r="E32" s="5">
        <v>2362139</v>
      </c>
      <c r="F32" s="5">
        <v>2362139</v>
      </c>
      <c r="G32" s="5"/>
      <c r="H32" s="5"/>
      <c r="I32" s="5"/>
      <c r="J32" s="5"/>
      <c r="K32" s="5"/>
      <c r="L32" s="5">
        <v>637777</v>
      </c>
      <c r="M32" s="5">
        <v>637777</v>
      </c>
      <c r="N32" s="5">
        <v>637777</v>
      </c>
      <c r="O32" s="5"/>
      <c r="P32" s="5"/>
      <c r="Q32" s="5"/>
      <c r="R32" s="5"/>
      <c r="S32" s="5"/>
      <c r="T32" s="5">
        <f aca="true" t="shared" si="12" ref="T32:T40">D32+L32</f>
        <v>2999916</v>
      </c>
      <c r="U32" s="5">
        <f aca="true" t="shared" si="13" ref="U32:U40">E32+M32</f>
        <v>2999916</v>
      </c>
      <c r="V32" s="5">
        <f aca="true" t="shared" si="14" ref="V32:V40">F32+N32</f>
        <v>2999916</v>
      </c>
      <c r="W32" s="5">
        <f aca="true" t="shared" si="15" ref="W32:W40">G32+O32</f>
        <v>0</v>
      </c>
      <c r="X32" s="5">
        <f aca="true" t="shared" si="16" ref="X32:X40">H32+P32</f>
        <v>0</v>
      </c>
      <c r="Y32" s="5">
        <f aca="true" t="shared" si="17" ref="Y32:Y40">I32+Q32</f>
        <v>0</v>
      </c>
      <c r="Z32" s="5">
        <f aca="true" t="shared" si="18" ref="Z32:Z40">J32+R32</f>
        <v>0</v>
      </c>
      <c r="AA32" s="5">
        <f aca="true" t="shared" si="19" ref="AA32:AA40">K32+S32</f>
        <v>0</v>
      </c>
      <c r="AB32" s="224">
        <f t="shared" si="4"/>
        <v>0</v>
      </c>
      <c r="AC32" s="224">
        <f t="shared" si="5"/>
        <v>0</v>
      </c>
      <c r="AD32" s="224">
        <f t="shared" si="6"/>
        <v>0</v>
      </c>
      <c r="AE32" s="224">
        <f t="shared" si="1"/>
        <v>0</v>
      </c>
    </row>
    <row r="33" spans="1:31" s="3" customFormat="1" ht="31.5">
      <c r="A33" s="1" t="s">
        <v>656</v>
      </c>
      <c r="B33" s="117" t="s">
        <v>659</v>
      </c>
      <c r="C33" s="96">
        <v>2</v>
      </c>
      <c r="D33" s="5"/>
      <c r="E33" s="5">
        <v>0</v>
      </c>
      <c r="F33" s="5">
        <v>1962365</v>
      </c>
      <c r="G33" s="5"/>
      <c r="H33" s="5"/>
      <c r="I33" s="5"/>
      <c r="J33" s="5"/>
      <c r="K33" s="5"/>
      <c r="L33" s="5"/>
      <c r="M33" s="5">
        <v>0</v>
      </c>
      <c r="N33" s="5">
        <v>497439</v>
      </c>
      <c r="O33" s="5"/>
      <c r="P33" s="5"/>
      <c r="Q33" s="5"/>
      <c r="R33" s="5"/>
      <c r="S33" s="5"/>
      <c r="T33" s="5">
        <f t="shared" si="12"/>
        <v>0</v>
      </c>
      <c r="U33" s="5">
        <f t="shared" si="13"/>
        <v>0</v>
      </c>
      <c r="V33" s="5">
        <f t="shared" si="14"/>
        <v>2459804</v>
      </c>
      <c r="W33" s="5">
        <f t="shared" si="15"/>
        <v>0</v>
      </c>
      <c r="X33" s="5">
        <f t="shared" si="16"/>
        <v>0</v>
      </c>
      <c r="Y33" s="5">
        <f t="shared" si="17"/>
        <v>0</v>
      </c>
      <c r="Z33" s="5">
        <f t="shared" si="18"/>
        <v>0</v>
      </c>
      <c r="AA33" s="5">
        <f t="shared" si="19"/>
        <v>0</v>
      </c>
      <c r="AB33" s="224">
        <f t="shared" si="4"/>
        <v>1962365</v>
      </c>
      <c r="AC33" s="224">
        <f t="shared" si="5"/>
        <v>497439</v>
      </c>
      <c r="AD33" s="224">
        <f t="shared" si="6"/>
        <v>2459804</v>
      </c>
      <c r="AE33" s="224">
        <f t="shared" si="1"/>
        <v>0</v>
      </c>
    </row>
    <row r="34" spans="1:31" s="3" customFormat="1" ht="15.75" hidden="1">
      <c r="A34" s="1"/>
      <c r="C34" s="96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12"/>
        <v>0</v>
      </c>
      <c r="U34" s="5">
        <f t="shared" si="13"/>
        <v>0</v>
      </c>
      <c r="V34" s="5">
        <f t="shared" si="14"/>
        <v>0</v>
      </c>
      <c r="W34" s="5">
        <f t="shared" si="15"/>
        <v>0</v>
      </c>
      <c r="X34" s="5">
        <f t="shared" si="16"/>
        <v>0</v>
      </c>
      <c r="Y34" s="5">
        <f t="shared" si="17"/>
        <v>0</v>
      </c>
      <c r="Z34" s="5">
        <f t="shared" si="18"/>
        <v>0</v>
      </c>
      <c r="AA34" s="5">
        <f t="shared" si="19"/>
        <v>0</v>
      </c>
      <c r="AB34" s="224">
        <f t="shared" si="4"/>
        <v>0</v>
      </c>
      <c r="AC34" s="224">
        <f t="shared" si="5"/>
        <v>0</v>
      </c>
      <c r="AD34" s="224">
        <f t="shared" si="6"/>
        <v>0</v>
      </c>
      <c r="AE34" s="224">
        <f t="shared" si="1"/>
        <v>0</v>
      </c>
    </row>
    <row r="35" spans="1:31" s="3" customFormat="1" ht="15.75" hidden="1">
      <c r="A35" s="1"/>
      <c r="B35" s="7"/>
      <c r="C35" s="96">
        <v>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f t="shared" si="12"/>
        <v>0</v>
      </c>
      <c r="U35" s="5">
        <f t="shared" si="13"/>
        <v>0</v>
      </c>
      <c r="V35" s="5">
        <f t="shared" si="14"/>
        <v>0</v>
      </c>
      <c r="W35" s="5">
        <f t="shared" si="15"/>
        <v>0</v>
      </c>
      <c r="X35" s="5">
        <f t="shared" si="16"/>
        <v>0</v>
      </c>
      <c r="Y35" s="5">
        <f t="shared" si="17"/>
        <v>0</v>
      </c>
      <c r="Z35" s="5">
        <f t="shared" si="18"/>
        <v>0</v>
      </c>
      <c r="AA35" s="5">
        <f t="shared" si="19"/>
        <v>0</v>
      </c>
      <c r="AB35" s="224">
        <f t="shared" si="4"/>
        <v>0</v>
      </c>
      <c r="AC35" s="224">
        <f t="shared" si="5"/>
        <v>0</v>
      </c>
      <c r="AD35" s="224">
        <f t="shared" si="6"/>
        <v>0</v>
      </c>
      <c r="AE35" s="224">
        <f t="shared" si="1"/>
        <v>0</v>
      </c>
    </row>
    <row r="36" spans="1:31" s="3" customFormat="1" ht="15.75" hidden="1">
      <c r="A36" s="1"/>
      <c r="B36" s="117"/>
      <c r="C36" s="96">
        <v>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6">
        <f t="shared" si="12"/>
        <v>0</v>
      </c>
      <c r="U36" s="126">
        <f t="shared" si="13"/>
        <v>0</v>
      </c>
      <c r="V36" s="126">
        <f t="shared" si="14"/>
        <v>0</v>
      </c>
      <c r="W36" s="126">
        <f t="shared" si="15"/>
        <v>0</v>
      </c>
      <c r="X36" s="126">
        <f t="shared" si="16"/>
        <v>0</v>
      </c>
      <c r="Y36" s="126">
        <f t="shared" si="17"/>
        <v>0</v>
      </c>
      <c r="Z36" s="126">
        <f t="shared" si="18"/>
        <v>0</v>
      </c>
      <c r="AA36" s="126">
        <f t="shared" si="19"/>
        <v>0</v>
      </c>
      <c r="AB36" s="224">
        <f t="shared" si="4"/>
        <v>0</v>
      </c>
      <c r="AC36" s="224">
        <f t="shared" si="5"/>
        <v>0</v>
      </c>
      <c r="AD36" s="224">
        <f t="shared" si="6"/>
        <v>0</v>
      </c>
      <c r="AE36" s="224">
        <f t="shared" si="1"/>
        <v>0</v>
      </c>
    </row>
    <row r="37" spans="1:31" s="3" customFormat="1" ht="15.75">
      <c r="A37" s="1">
        <v>16</v>
      </c>
      <c r="B37" s="7" t="s">
        <v>590</v>
      </c>
      <c r="C37" s="96">
        <v>2</v>
      </c>
      <c r="D37" s="5">
        <v>212598</v>
      </c>
      <c r="E37" s="5">
        <v>212598</v>
      </c>
      <c r="F37" s="5">
        <v>212598</v>
      </c>
      <c r="G37" s="5"/>
      <c r="H37" s="5"/>
      <c r="I37" s="5"/>
      <c r="J37" s="5"/>
      <c r="K37" s="5"/>
      <c r="L37" s="5">
        <v>57402</v>
      </c>
      <c r="M37" s="5">
        <v>57402</v>
      </c>
      <c r="N37" s="5">
        <v>57402</v>
      </c>
      <c r="O37" s="5"/>
      <c r="P37" s="5"/>
      <c r="Q37" s="5"/>
      <c r="R37" s="5"/>
      <c r="S37" s="5"/>
      <c r="T37" s="5">
        <f t="shared" si="12"/>
        <v>270000</v>
      </c>
      <c r="U37" s="5">
        <f t="shared" si="13"/>
        <v>270000</v>
      </c>
      <c r="V37" s="5">
        <f t="shared" si="14"/>
        <v>270000</v>
      </c>
      <c r="W37" s="5">
        <f t="shared" si="15"/>
        <v>0</v>
      </c>
      <c r="X37" s="5">
        <f t="shared" si="16"/>
        <v>0</v>
      </c>
      <c r="Y37" s="5">
        <f t="shared" si="17"/>
        <v>0</v>
      </c>
      <c r="Z37" s="5">
        <f t="shared" si="18"/>
        <v>0</v>
      </c>
      <c r="AA37" s="5">
        <f t="shared" si="19"/>
        <v>0</v>
      </c>
      <c r="AB37" s="224">
        <f t="shared" si="4"/>
        <v>0</v>
      </c>
      <c r="AC37" s="224">
        <f t="shared" si="5"/>
        <v>0</v>
      </c>
      <c r="AD37" s="224">
        <f t="shared" si="6"/>
        <v>0</v>
      </c>
      <c r="AE37" s="224">
        <f t="shared" si="1"/>
        <v>0</v>
      </c>
    </row>
    <row r="38" spans="1:31" s="3" customFormat="1" ht="15.75" hidden="1">
      <c r="A38" s="1"/>
      <c r="B38" s="117"/>
      <c r="C38" s="96">
        <v>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26">
        <f t="shared" si="12"/>
        <v>0</v>
      </c>
      <c r="U38" s="126">
        <f t="shared" si="13"/>
        <v>0</v>
      </c>
      <c r="V38" s="126">
        <f t="shared" si="14"/>
        <v>0</v>
      </c>
      <c r="W38" s="126">
        <f t="shared" si="15"/>
        <v>0</v>
      </c>
      <c r="X38" s="126">
        <f t="shared" si="16"/>
        <v>0</v>
      </c>
      <c r="Y38" s="126">
        <f t="shared" si="17"/>
        <v>0</v>
      </c>
      <c r="Z38" s="126">
        <f t="shared" si="18"/>
        <v>0</v>
      </c>
      <c r="AA38" s="126">
        <f t="shared" si="19"/>
        <v>0</v>
      </c>
      <c r="AB38" s="224">
        <f t="shared" si="4"/>
        <v>0</v>
      </c>
      <c r="AC38" s="224">
        <f t="shared" si="5"/>
        <v>0</v>
      </c>
      <c r="AD38" s="224">
        <f t="shared" si="6"/>
        <v>0</v>
      </c>
      <c r="AE38" s="224">
        <f t="shared" si="1"/>
        <v>0</v>
      </c>
    </row>
    <row r="39" spans="1:31" s="3" customFormat="1" ht="15.75">
      <c r="A39" s="1">
        <v>17</v>
      </c>
      <c r="B39" s="117" t="s">
        <v>591</v>
      </c>
      <c r="C39" s="96">
        <v>2</v>
      </c>
      <c r="D39" s="5">
        <v>4794098</v>
      </c>
      <c r="E39" s="5">
        <v>4794098</v>
      </c>
      <c r="F39" s="5">
        <v>4794098</v>
      </c>
      <c r="G39" s="5"/>
      <c r="H39" s="5"/>
      <c r="I39" s="5"/>
      <c r="J39" s="5"/>
      <c r="K39" s="5"/>
      <c r="L39" s="5">
        <v>1294406</v>
      </c>
      <c r="M39" s="5">
        <v>1294406</v>
      </c>
      <c r="N39" s="5">
        <v>1294406</v>
      </c>
      <c r="O39" s="5"/>
      <c r="P39" s="5"/>
      <c r="Q39" s="5"/>
      <c r="R39" s="5"/>
      <c r="S39" s="5"/>
      <c r="T39" s="5">
        <f t="shared" si="12"/>
        <v>6088504</v>
      </c>
      <c r="U39" s="5">
        <f t="shared" si="13"/>
        <v>6088504</v>
      </c>
      <c r="V39" s="5">
        <f t="shared" si="14"/>
        <v>6088504</v>
      </c>
      <c r="W39" s="5">
        <f t="shared" si="15"/>
        <v>0</v>
      </c>
      <c r="X39" s="5">
        <f t="shared" si="16"/>
        <v>0</v>
      </c>
      <c r="Y39" s="5">
        <f t="shared" si="17"/>
        <v>0</v>
      </c>
      <c r="Z39" s="5">
        <f t="shared" si="18"/>
        <v>0</v>
      </c>
      <c r="AA39" s="5">
        <f t="shared" si="19"/>
        <v>0</v>
      </c>
      <c r="AB39" s="224">
        <f t="shared" si="4"/>
        <v>0</v>
      </c>
      <c r="AC39" s="224">
        <f t="shared" si="5"/>
        <v>0</v>
      </c>
      <c r="AD39" s="224">
        <f t="shared" si="6"/>
        <v>0</v>
      </c>
      <c r="AE39" s="224">
        <f t="shared" si="1"/>
        <v>0</v>
      </c>
    </row>
    <row r="40" spans="1:31" s="3" customFormat="1" ht="15.75">
      <c r="A40" s="1" t="s">
        <v>621</v>
      </c>
      <c r="B40" s="7" t="s">
        <v>617</v>
      </c>
      <c r="C40" s="96">
        <v>2</v>
      </c>
      <c r="D40" s="5">
        <v>0</v>
      </c>
      <c r="E40" s="5">
        <v>893944</v>
      </c>
      <c r="F40" s="5">
        <v>893944</v>
      </c>
      <c r="G40" s="5"/>
      <c r="H40" s="5"/>
      <c r="I40" s="5"/>
      <c r="J40" s="5"/>
      <c r="K40" s="5"/>
      <c r="L40" s="5">
        <v>0</v>
      </c>
      <c r="M40" s="5">
        <v>241365</v>
      </c>
      <c r="N40" s="5">
        <v>241365</v>
      </c>
      <c r="O40" s="5"/>
      <c r="P40" s="5"/>
      <c r="Q40" s="5"/>
      <c r="R40" s="5"/>
      <c r="S40" s="5"/>
      <c r="T40" s="5">
        <f t="shared" si="12"/>
        <v>0</v>
      </c>
      <c r="U40" s="5">
        <f t="shared" si="13"/>
        <v>1135309</v>
      </c>
      <c r="V40" s="5">
        <f t="shared" si="14"/>
        <v>1135309</v>
      </c>
      <c r="W40" s="5">
        <f t="shared" si="15"/>
        <v>0</v>
      </c>
      <c r="X40" s="5">
        <f t="shared" si="16"/>
        <v>0</v>
      </c>
      <c r="Y40" s="5">
        <f t="shared" si="17"/>
        <v>0</v>
      </c>
      <c r="Z40" s="5">
        <f t="shared" si="18"/>
        <v>0</v>
      </c>
      <c r="AA40" s="5">
        <f t="shared" si="19"/>
        <v>0</v>
      </c>
      <c r="AB40" s="224">
        <f t="shared" si="4"/>
        <v>0</v>
      </c>
      <c r="AC40" s="224">
        <f t="shared" si="5"/>
        <v>0</v>
      </c>
      <c r="AD40" s="224">
        <f t="shared" si="6"/>
        <v>0</v>
      </c>
      <c r="AE40" s="224">
        <f t="shared" si="1"/>
        <v>0</v>
      </c>
    </row>
    <row r="41" spans="1:31" s="3" customFormat="1" ht="15.75">
      <c r="A41" s="1">
        <v>18</v>
      </c>
      <c r="B41" s="7" t="s">
        <v>201</v>
      </c>
      <c r="C41" s="96"/>
      <c r="D41" s="5">
        <f>SUM(D32:D40)</f>
        <v>7368835</v>
      </c>
      <c r="E41" s="5">
        <f>SUM(E32:E40)</f>
        <v>8262779</v>
      </c>
      <c r="F41" s="5">
        <f>SUM(F32:F40)</f>
        <v>10225144</v>
      </c>
      <c r="G41" s="5"/>
      <c r="H41" s="5"/>
      <c r="I41" s="5"/>
      <c r="J41" s="5"/>
      <c r="K41" s="5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224">
        <f t="shared" si="4"/>
        <v>1962365</v>
      </c>
      <c r="AC41" s="224">
        <f t="shared" si="5"/>
        <v>0</v>
      </c>
      <c r="AD41" s="224">
        <f t="shared" si="6"/>
        <v>0</v>
      </c>
      <c r="AE41" s="224">
        <f t="shared" si="1"/>
        <v>-1962365</v>
      </c>
    </row>
    <row r="42" spans="1:31" s="3" customFormat="1" ht="15.75" hidden="1">
      <c r="A42" s="1"/>
      <c r="B42" s="7" t="s">
        <v>202</v>
      </c>
      <c r="C42" s="96"/>
      <c r="D42" s="5"/>
      <c r="E42" s="5"/>
      <c r="F42" s="5"/>
      <c r="G42" s="5"/>
      <c r="H42" s="5"/>
      <c r="I42" s="5"/>
      <c r="J42" s="5"/>
      <c r="K42" s="5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224">
        <f t="shared" si="4"/>
        <v>0</v>
      </c>
      <c r="AC42" s="224">
        <f t="shared" si="5"/>
        <v>0</v>
      </c>
      <c r="AD42" s="224">
        <f t="shared" si="6"/>
        <v>0</v>
      </c>
      <c r="AE42" s="224">
        <f aca="true" t="shared" si="20" ref="AE42:AE73">AD42-AB42-AC42</f>
        <v>0</v>
      </c>
    </row>
    <row r="43" spans="1:31" s="3" customFormat="1" ht="15.75" hidden="1">
      <c r="A43" s="1"/>
      <c r="B43" s="7"/>
      <c r="C43" s="9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>D43+L43</f>
        <v>0</v>
      </c>
      <c r="U43" s="5">
        <f>E43+M43</f>
        <v>0</v>
      </c>
      <c r="V43" s="5">
        <f aca="true" t="shared" si="21" ref="V43:AA44">F43+N43</f>
        <v>0</v>
      </c>
      <c r="W43" s="5">
        <f t="shared" si="21"/>
        <v>0</v>
      </c>
      <c r="X43" s="5">
        <f t="shared" si="21"/>
        <v>0</v>
      </c>
      <c r="Y43" s="5">
        <f t="shared" si="21"/>
        <v>0</v>
      </c>
      <c r="Z43" s="5">
        <f t="shared" si="21"/>
        <v>0</v>
      </c>
      <c r="AA43" s="5">
        <f t="shared" si="21"/>
        <v>0</v>
      </c>
      <c r="AB43" s="224">
        <f t="shared" si="4"/>
        <v>0</v>
      </c>
      <c r="AC43" s="224">
        <f t="shared" si="5"/>
        <v>0</v>
      </c>
      <c r="AD43" s="224">
        <f t="shared" si="6"/>
        <v>0</v>
      </c>
      <c r="AE43" s="224">
        <f t="shared" si="20"/>
        <v>0</v>
      </c>
    </row>
    <row r="44" spans="1:31" s="3" customFormat="1" ht="15.75" hidden="1">
      <c r="A44" s="1"/>
      <c r="B44" s="7"/>
      <c r="C44" s="9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>D44+L44</f>
        <v>0</v>
      </c>
      <c r="U44" s="5">
        <f>E44+M44</f>
        <v>0</v>
      </c>
      <c r="V44" s="5">
        <f t="shared" si="21"/>
        <v>0</v>
      </c>
      <c r="W44" s="5">
        <f t="shared" si="21"/>
        <v>0</v>
      </c>
      <c r="X44" s="5">
        <f t="shared" si="21"/>
        <v>0</v>
      </c>
      <c r="Y44" s="5">
        <f t="shared" si="21"/>
        <v>0</v>
      </c>
      <c r="Z44" s="5">
        <f t="shared" si="21"/>
        <v>0</v>
      </c>
      <c r="AA44" s="5">
        <f t="shared" si="21"/>
        <v>0</v>
      </c>
      <c r="AB44" s="224">
        <f t="shared" si="4"/>
        <v>0</v>
      </c>
      <c r="AC44" s="224">
        <f t="shared" si="5"/>
        <v>0</v>
      </c>
      <c r="AD44" s="224">
        <f t="shared" si="6"/>
        <v>0</v>
      </c>
      <c r="AE44" s="224">
        <f t="shared" si="20"/>
        <v>0</v>
      </c>
    </row>
    <row r="45" spans="1:31" s="3" customFormat="1" ht="15.75">
      <c r="A45" s="1">
        <v>19</v>
      </c>
      <c r="B45" s="7" t="s">
        <v>203</v>
      </c>
      <c r="C45" s="96"/>
      <c r="D45" s="5">
        <f>SUM(D43:D44)</f>
        <v>0</v>
      </c>
      <c r="E45" s="5">
        <f>SUM(E43:E44)</f>
        <v>0</v>
      </c>
      <c r="F45" s="5">
        <f>SUM(F43:F44)</f>
        <v>0</v>
      </c>
      <c r="G45" s="5"/>
      <c r="H45" s="5"/>
      <c r="I45" s="5"/>
      <c r="J45" s="5"/>
      <c r="K45" s="5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224">
        <f t="shared" si="4"/>
        <v>0</v>
      </c>
      <c r="AC45" s="224">
        <f t="shared" si="5"/>
        <v>0</v>
      </c>
      <c r="AD45" s="224">
        <f t="shared" si="6"/>
        <v>0</v>
      </c>
      <c r="AE45" s="224">
        <f t="shared" si="20"/>
        <v>0</v>
      </c>
    </row>
    <row r="46" spans="1:31" s="3" customFormat="1" ht="31.5">
      <c r="A46" s="1">
        <v>20</v>
      </c>
      <c r="B46" s="7" t="s">
        <v>204</v>
      </c>
      <c r="C46" s="96"/>
      <c r="D46" s="112"/>
      <c r="E46" s="112"/>
      <c r="F46" s="112"/>
      <c r="G46" s="112"/>
      <c r="H46" s="112"/>
      <c r="I46" s="112"/>
      <c r="J46" s="112"/>
      <c r="K46" s="112"/>
      <c r="L46" s="5">
        <f>SUM(L31:L45)</f>
        <v>1989585</v>
      </c>
      <c r="M46" s="5">
        <f>SUM(M31:M45)</f>
        <v>2230950</v>
      </c>
      <c r="N46" s="5">
        <f>SUM(N31:N45)</f>
        <v>2728389</v>
      </c>
      <c r="O46" s="5"/>
      <c r="P46" s="5"/>
      <c r="Q46" s="5"/>
      <c r="R46" s="5"/>
      <c r="S46" s="5"/>
      <c r="T46" s="112"/>
      <c r="U46" s="112"/>
      <c r="V46" s="112"/>
      <c r="W46" s="112"/>
      <c r="X46" s="112"/>
      <c r="Y46" s="112"/>
      <c r="Z46" s="112"/>
      <c r="AA46" s="112"/>
      <c r="AB46" s="224">
        <f t="shared" si="4"/>
        <v>0</v>
      </c>
      <c r="AC46" s="224">
        <f t="shared" si="5"/>
        <v>497439</v>
      </c>
      <c r="AD46" s="224">
        <f t="shared" si="6"/>
        <v>0</v>
      </c>
      <c r="AE46" s="224">
        <f t="shared" si="20"/>
        <v>-497439</v>
      </c>
    </row>
    <row r="47" spans="1:31" s="3" customFormat="1" ht="15.75">
      <c r="A47" s="1">
        <v>21</v>
      </c>
      <c r="B47" s="9" t="s">
        <v>45</v>
      </c>
      <c r="C47" s="96"/>
      <c r="D47" s="14">
        <f>SUM(D48:D50)</f>
        <v>7368835</v>
      </c>
      <c r="E47" s="14">
        <f>SUM(E48:E50)</f>
        <v>8262779</v>
      </c>
      <c r="F47" s="14">
        <f>SUM(F48:F50)</f>
        <v>10225144</v>
      </c>
      <c r="G47" s="14"/>
      <c r="H47" s="14"/>
      <c r="I47" s="14"/>
      <c r="J47" s="14"/>
      <c r="K47" s="14"/>
      <c r="L47" s="14">
        <f>SUM(L48:L50)</f>
        <v>1989585</v>
      </c>
      <c r="M47" s="14">
        <f>SUM(M48:M50)</f>
        <v>2230950</v>
      </c>
      <c r="N47" s="14">
        <f>SUM(N48:N50)</f>
        <v>2728389</v>
      </c>
      <c r="O47" s="14"/>
      <c r="P47" s="14"/>
      <c r="Q47" s="14"/>
      <c r="R47" s="14"/>
      <c r="S47" s="14"/>
      <c r="T47" s="14">
        <f aca="true" t="shared" si="22" ref="T47:U50">D47+L47</f>
        <v>9358420</v>
      </c>
      <c r="U47" s="14">
        <f t="shared" si="22"/>
        <v>10493729</v>
      </c>
      <c r="V47" s="14">
        <f aca="true" t="shared" si="23" ref="V47:AA50">F47+N47</f>
        <v>12953533</v>
      </c>
      <c r="W47" s="14">
        <f t="shared" si="23"/>
        <v>0</v>
      </c>
      <c r="X47" s="14">
        <f t="shared" si="23"/>
        <v>0</v>
      </c>
      <c r="Y47" s="14">
        <f t="shared" si="23"/>
        <v>0</v>
      </c>
      <c r="Z47" s="14">
        <f t="shared" si="23"/>
        <v>0</v>
      </c>
      <c r="AA47" s="14">
        <f t="shared" si="23"/>
        <v>0</v>
      </c>
      <c r="AB47" s="224">
        <f t="shared" si="4"/>
        <v>1962365</v>
      </c>
      <c r="AC47" s="224">
        <f t="shared" si="5"/>
        <v>497439</v>
      </c>
      <c r="AD47" s="224">
        <f t="shared" si="6"/>
        <v>2459804</v>
      </c>
      <c r="AE47" s="224">
        <f t="shared" si="20"/>
        <v>0</v>
      </c>
    </row>
    <row r="48" spans="1:31" s="3" customFormat="1" ht="15.75">
      <c r="A48" s="1">
        <v>22</v>
      </c>
      <c r="B48" s="84" t="s">
        <v>386</v>
      </c>
      <c r="C48" s="96">
        <v>1</v>
      </c>
      <c r="D48" s="5">
        <f>SUMIF($C$31:$C$47,"1",D$31:D$47)</f>
        <v>0</v>
      </c>
      <c r="E48" s="5">
        <f>SUMIF($C$31:$C$47,"1",E$31:E$47)</f>
        <v>0</v>
      </c>
      <c r="F48" s="5">
        <f>SUMIF($C$31:$C$47,"1",F$31:F$47)</f>
        <v>0</v>
      </c>
      <c r="G48" s="5"/>
      <c r="H48" s="5"/>
      <c r="I48" s="5"/>
      <c r="J48" s="5"/>
      <c r="K48" s="5"/>
      <c r="L48" s="5">
        <f>SUMIF($C$31:$C$47,"1",L$31:L$47)</f>
        <v>0</v>
      </c>
      <c r="M48" s="5">
        <f>SUMIF($C$31:$C$47,"1",M$31:M$47)</f>
        <v>0</v>
      </c>
      <c r="N48" s="5">
        <f>SUMIF($C$31:$C$47,"1",N$31:N$47)</f>
        <v>0</v>
      </c>
      <c r="O48" s="5"/>
      <c r="P48" s="5"/>
      <c r="Q48" s="5"/>
      <c r="R48" s="5"/>
      <c r="S48" s="5"/>
      <c r="T48" s="5">
        <f t="shared" si="22"/>
        <v>0</v>
      </c>
      <c r="U48" s="5">
        <f t="shared" si="22"/>
        <v>0</v>
      </c>
      <c r="V48" s="5">
        <f t="shared" si="23"/>
        <v>0</v>
      </c>
      <c r="W48" s="5">
        <f t="shared" si="23"/>
        <v>0</v>
      </c>
      <c r="X48" s="5">
        <f t="shared" si="23"/>
        <v>0</v>
      </c>
      <c r="Y48" s="5">
        <f t="shared" si="23"/>
        <v>0</v>
      </c>
      <c r="Z48" s="5">
        <f t="shared" si="23"/>
        <v>0</v>
      </c>
      <c r="AA48" s="5">
        <f t="shared" si="23"/>
        <v>0</v>
      </c>
      <c r="AB48" s="224">
        <f t="shared" si="4"/>
        <v>0</v>
      </c>
      <c r="AC48" s="224">
        <f t="shared" si="5"/>
        <v>0</v>
      </c>
      <c r="AD48" s="224">
        <f t="shared" si="6"/>
        <v>0</v>
      </c>
      <c r="AE48" s="224">
        <f t="shared" si="20"/>
        <v>0</v>
      </c>
    </row>
    <row r="49" spans="1:31" s="3" customFormat="1" ht="15.75">
      <c r="A49" s="1">
        <v>23</v>
      </c>
      <c r="B49" s="84" t="s">
        <v>230</v>
      </c>
      <c r="C49" s="96">
        <v>2</v>
      </c>
      <c r="D49" s="5">
        <f>SUMIF($C$31:$C$47,"2",D$31:D$47)</f>
        <v>7368835</v>
      </c>
      <c r="E49" s="5">
        <f>SUMIF($C$31:$C$47,"2",E$31:E$47)</f>
        <v>8262779</v>
      </c>
      <c r="F49" s="5">
        <f>SUMIF($C$31:$C$47,"2",F$31:F$47)</f>
        <v>10225144</v>
      </c>
      <c r="G49" s="5"/>
      <c r="H49" s="5"/>
      <c r="I49" s="5"/>
      <c r="J49" s="5"/>
      <c r="K49" s="5"/>
      <c r="L49" s="5">
        <f>SUMIF($C$31:$C$47,"2",L$31:L$47)</f>
        <v>1989585</v>
      </c>
      <c r="M49" s="5">
        <f>SUMIF($C$31:$C$47,"2",M$31:M$47)</f>
        <v>2230950</v>
      </c>
      <c r="N49" s="5">
        <f>SUMIF($C$31:$C$47,"2",N$31:N$47)</f>
        <v>2728389</v>
      </c>
      <c r="O49" s="5"/>
      <c r="P49" s="5"/>
      <c r="Q49" s="5"/>
      <c r="R49" s="5"/>
      <c r="S49" s="5"/>
      <c r="T49" s="5">
        <f t="shared" si="22"/>
        <v>9358420</v>
      </c>
      <c r="U49" s="5">
        <f t="shared" si="22"/>
        <v>10493729</v>
      </c>
      <c r="V49" s="5">
        <f t="shared" si="23"/>
        <v>12953533</v>
      </c>
      <c r="W49" s="5">
        <f t="shared" si="23"/>
        <v>0</v>
      </c>
      <c r="X49" s="5">
        <f t="shared" si="23"/>
        <v>0</v>
      </c>
      <c r="Y49" s="5">
        <f t="shared" si="23"/>
        <v>0</v>
      </c>
      <c r="Z49" s="5">
        <f t="shared" si="23"/>
        <v>0</v>
      </c>
      <c r="AA49" s="5">
        <f t="shared" si="23"/>
        <v>0</v>
      </c>
      <c r="AB49" s="224">
        <f t="shared" si="4"/>
        <v>1962365</v>
      </c>
      <c r="AC49" s="224">
        <f t="shared" si="5"/>
        <v>497439</v>
      </c>
      <c r="AD49" s="224">
        <f t="shared" si="6"/>
        <v>2459804</v>
      </c>
      <c r="AE49" s="224">
        <f t="shared" si="20"/>
        <v>0</v>
      </c>
    </row>
    <row r="50" spans="1:31" s="3" customFormat="1" ht="15.75">
      <c r="A50" s="1">
        <v>24</v>
      </c>
      <c r="B50" s="84" t="s">
        <v>124</v>
      </c>
      <c r="C50" s="96">
        <v>3</v>
      </c>
      <c r="D50" s="5">
        <f>SUMIF($C$31:$C$47,"3",D$31:D$47)</f>
        <v>0</v>
      </c>
      <c r="E50" s="5">
        <f>SUMIF($C$31:$C$47,"3",E$31:E$47)</f>
        <v>0</v>
      </c>
      <c r="F50" s="5">
        <f>SUMIF($C$31:$C$47,"3",F$31:F$47)</f>
        <v>0</v>
      </c>
      <c r="G50" s="5"/>
      <c r="H50" s="5"/>
      <c r="I50" s="5"/>
      <c r="J50" s="5"/>
      <c r="K50" s="5"/>
      <c r="L50" s="5">
        <f>SUMIF($C$31:$C$47,"3",L$31:L$47)</f>
        <v>0</v>
      </c>
      <c r="M50" s="5">
        <f>SUMIF($C$31:$C$47,"3",M$31:M$47)</f>
        <v>0</v>
      </c>
      <c r="N50" s="5">
        <f>SUMIF($C$31:$C$47,"3",N$31:N$47)</f>
        <v>0</v>
      </c>
      <c r="O50" s="5"/>
      <c r="P50" s="5"/>
      <c r="Q50" s="5"/>
      <c r="R50" s="5"/>
      <c r="S50" s="5"/>
      <c r="T50" s="5">
        <f t="shared" si="22"/>
        <v>0</v>
      </c>
      <c r="U50" s="5">
        <f t="shared" si="22"/>
        <v>0</v>
      </c>
      <c r="V50" s="5">
        <f t="shared" si="23"/>
        <v>0</v>
      </c>
      <c r="W50" s="5">
        <f t="shared" si="23"/>
        <v>0</v>
      </c>
      <c r="X50" s="5">
        <f t="shared" si="23"/>
        <v>0</v>
      </c>
      <c r="Y50" s="5">
        <f t="shared" si="23"/>
        <v>0</v>
      </c>
      <c r="Z50" s="5">
        <f t="shared" si="23"/>
        <v>0</v>
      </c>
      <c r="AA50" s="5">
        <f t="shared" si="23"/>
        <v>0</v>
      </c>
      <c r="AB50" s="224">
        <f t="shared" si="4"/>
        <v>0</v>
      </c>
      <c r="AC50" s="224">
        <f t="shared" si="5"/>
        <v>0</v>
      </c>
      <c r="AD50" s="224">
        <f t="shared" si="6"/>
        <v>0</v>
      </c>
      <c r="AE50" s="224">
        <f t="shared" si="20"/>
        <v>0</v>
      </c>
    </row>
    <row r="51" spans="1:31" s="3" customFormat="1" ht="15.75">
      <c r="A51" s="1">
        <v>25</v>
      </c>
      <c r="B51" s="101" t="s">
        <v>205</v>
      </c>
      <c r="C51" s="9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224">
        <f t="shared" si="4"/>
        <v>0</v>
      </c>
      <c r="AC51" s="224">
        <f t="shared" si="5"/>
        <v>0</v>
      </c>
      <c r="AD51" s="224">
        <f t="shared" si="6"/>
        <v>0</v>
      </c>
      <c r="AE51" s="224">
        <f t="shared" si="20"/>
        <v>0</v>
      </c>
    </row>
    <row r="52" spans="1:31" s="3" customFormat="1" ht="31.5" hidden="1">
      <c r="A52" s="1"/>
      <c r="B52" s="60" t="s">
        <v>208</v>
      </c>
      <c r="C52" s="96"/>
      <c r="D52" s="5"/>
      <c r="E52" s="5"/>
      <c r="F52" s="5"/>
      <c r="G52" s="5"/>
      <c r="H52" s="5"/>
      <c r="I52" s="5"/>
      <c r="J52" s="5"/>
      <c r="K52" s="5"/>
      <c r="L52" s="112"/>
      <c r="M52" s="112"/>
      <c r="N52" s="112"/>
      <c r="O52" s="112"/>
      <c r="P52" s="112"/>
      <c r="Q52" s="112"/>
      <c r="R52" s="112"/>
      <c r="S52" s="112"/>
      <c r="T52" s="5">
        <f aca="true" t="shared" si="24" ref="T52:T73">D52+L52</f>
        <v>0</v>
      </c>
      <c r="U52" s="5">
        <f aca="true" t="shared" si="25" ref="U52:U73">E52+M52</f>
        <v>0</v>
      </c>
      <c r="V52" s="5">
        <f aca="true" t="shared" si="26" ref="V52:V73">F52+N52</f>
        <v>0</v>
      </c>
      <c r="W52" s="5">
        <f aca="true" t="shared" si="27" ref="W52:W73">G52+O52</f>
        <v>0</v>
      </c>
      <c r="X52" s="5">
        <f aca="true" t="shared" si="28" ref="X52:X73">H52+P52</f>
        <v>0</v>
      </c>
      <c r="Y52" s="5">
        <f aca="true" t="shared" si="29" ref="Y52:Y73">I52+Q52</f>
        <v>0</v>
      </c>
      <c r="Z52" s="5">
        <f aca="true" t="shared" si="30" ref="Z52:Z73">J52+R52</f>
        <v>0</v>
      </c>
      <c r="AA52" s="5">
        <f aca="true" t="shared" si="31" ref="AA52:AA73">K52+S52</f>
        <v>0</v>
      </c>
      <c r="AB52" s="224">
        <f t="shared" si="4"/>
        <v>0</v>
      </c>
      <c r="AC52" s="224">
        <f t="shared" si="5"/>
        <v>0</v>
      </c>
      <c r="AD52" s="224">
        <f t="shared" si="6"/>
        <v>0</v>
      </c>
      <c r="AE52" s="224">
        <f t="shared" si="20"/>
        <v>0</v>
      </c>
    </row>
    <row r="53" spans="1:31" s="3" customFormat="1" ht="15.75" hidden="1">
      <c r="A53" s="1"/>
      <c r="B53" s="60"/>
      <c r="C53" s="96"/>
      <c r="D53" s="5"/>
      <c r="E53" s="5"/>
      <c r="F53" s="5"/>
      <c r="G53" s="5"/>
      <c r="H53" s="5"/>
      <c r="I53" s="5"/>
      <c r="J53" s="5"/>
      <c r="K53" s="5"/>
      <c r="L53" s="112"/>
      <c r="M53" s="112"/>
      <c r="N53" s="112"/>
      <c r="O53" s="112"/>
      <c r="P53" s="112"/>
      <c r="Q53" s="112"/>
      <c r="R53" s="112"/>
      <c r="S53" s="112"/>
      <c r="T53" s="5">
        <f t="shared" si="24"/>
        <v>0</v>
      </c>
      <c r="U53" s="5">
        <f t="shared" si="25"/>
        <v>0</v>
      </c>
      <c r="V53" s="5">
        <f t="shared" si="26"/>
        <v>0</v>
      </c>
      <c r="W53" s="5">
        <f t="shared" si="27"/>
        <v>0</v>
      </c>
      <c r="X53" s="5">
        <f t="shared" si="28"/>
        <v>0</v>
      </c>
      <c r="Y53" s="5">
        <f t="shared" si="29"/>
        <v>0</v>
      </c>
      <c r="Z53" s="5">
        <f t="shared" si="30"/>
        <v>0</v>
      </c>
      <c r="AA53" s="5">
        <f t="shared" si="31"/>
        <v>0</v>
      </c>
      <c r="AB53" s="224">
        <f t="shared" si="4"/>
        <v>0</v>
      </c>
      <c r="AC53" s="224">
        <f t="shared" si="5"/>
        <v>0</v>
      </c>
      <c r="AD53" s="224">
        <f t="shared" si="6"/>
        <v>0</v>
      </c>
      <c r="AE53" s="224">
        <f t="shared" si="20"/>
        <v>0</v>
      </c>
    </row>
    <row r="54" spans="1:31" s="3" customFormat="1" ht="31.5" hidden="1">
      <c r="A54" s="1"/>
      <c r="B54" s="60" t="s">
        <v>207</v>
      </c>
      <c r="C54" s="96"/>
      <c r="D54" s="5"/>
      <c r="E54" s="5"/>
      <c r="F54" s="5"/>
      <c r="G54" s="5"/>
      <c r="H54" s="5"/>
      <c r="I54" s="5"/>
      <c r="J54" s="5"/>
      <c r="K54" s="5"/>
      <c r="L54" s="112"/>
      <c r="M54" s="112"/>
      <c r="N54" s="112"/>
      <c r="O54" s="112"/>
      <c r="P54" s="112"/>
      <c r="Q54" s="112"/>
      <c r="R54" s="112"/>
      <c r="S54" s="112"/>
      <c r="T54" s="5">
        <f t="shared" si="24"/>
        <v>0</v>
      </c>
      <c r="U54" s="5">
        <f t="shared" si="25"/>
        <v>0</v>
      </c>
      <c r="V54" s="5">
        <f t="shared" si="26"/>
        <v>0</v>
      </c>
      <c r="W54" s="5">
        <f t="shared" si="27"/>
        <v>0</v>
      </c>
      <c r="X54" s="5">
        <f t="shared" si="28"/>
        <v>0</v>
      </c>
      <c r="Y54" s="5">
        <f t="shared" si="29"/>
        <v>0</v>
      </c>
      <c r="Z54" s="5">
        <f t="shared" si="30"/>
        <v>0</v>
      </c>
      <c r="AA54" s="5">
        <f t="shared" si="31"/>
        <v>0</v>
      </c>
      <c r="AB54" s="224">
        <f t="shared" si="4"/>
        <v>0</v>
      </c>
      <c r="AC54" s="224">
        <f t="shared" si="5"/>
        <v>0</v>
      </c>
      <c r="AD54" s="224">
        <f t="shared" si="6"/>
        <v>0</v>
      </c>
      <c r="AE54" s="224">
        <f t="shared" si="20"/>
        <v>0</v>
      </c>
    </row>
    <row r="55" spans="1:31" s="3" customFormat="1" ht="15.75" hidden="1">
      <c r="A55" s="1"/>
      <c r="B55" s="60"/>
      <c r="C55" s="96"/>
      <c r="D55" s="5"/>
      <c r="E55" s="5"/>
      <c r="F55" s="5"/>
      <c r="G55" s="5"/>
      <c r="H55" s="5"/>
      <c r="I55" s="5"/>
      <c r="J55" s="5"/>
      <c r="K55" s="5"/>
      <c r="L55" s="112"/>
      <c r="M55" s="112"/>
      <c r="N55" s="112"/>
      <c r="O55" s="112"/>
      <c r="P55" s="112"/>
      <c r="Q55" s="112"/>
      <c r="R55" s="112"/>
      <c r="S55" s="112"/>
      <c r="T55" s="5">
        <f t="shared" si="24"/>
        <v>0</v>
      </c>
      <c r="U55" s="5">
        <f t="shared" si="25"/>
        <v>0</v>
      </c>
      <c r="V55" s="5">
        <f t="shared" si="26"/>
        <v>0</v>
      </c>
      <c r="W55" s="5">
        <f t="shared" si="27"/>
        <v>0</v>
      </c>
      <c r="X55" s="5">
        <f t="shared" si="28"/>
        <v>0</v>
      </c>
      <c r="Y55" s="5">
        <f t="shared" si="29"/>
        <v>0</v>
      </c>
      <c r="Z55" s="5">
        <f t="shared" si="30"/>
        <v>0</v>
      </c>
      <c r="AA55" s="5">
        <f t="shared" si="31"/>
        <v>0</v>
      </c>
      <c r="AB55" s="224">
        <f t="shared" si="4"/>
        <v>0</v>
      </c>
      <c r="AC55" s="224">
        <f t="shared" si="5"/>
        <v>0</v>
      </c>
      <c r="AD55" s="224">
        <f t="shared" si="6"/>
        <v>0</v>
      </c>
      <c r="AE55" s="224">
        <f t="shared" si="20"/>
        <v>0</v>
      </c>
    </row>
    <row r="56" spans="1:31" s="3" customFormat="1" ht="31.5" hidden="1">
      <c r="A56" s="1"/>
      <c r="B56" s="60" t="s">
        <v>206</v>
      </c>
      <c r="C56" s="96"/>
      <c r="D56" s="5"/>
      <c r="E56" s="5"/>
      <c r="F56" s="5"/>
      <c r="G56" s="5"/>
      <c r="H56" s="5"/>
      <c r="I56" s="5"/>
      <c r="J56" s="5"/>
      <c r="K56" s="5"/>
      <c r="L56" s="112"/>
      <c r="M56" s="112"/>
      <c r="N56" s="112"/>
      <c r="O56" s="112"/>
      <c r="P56" s="112"/>
      <c r="Q56" s="112"/>
      <c r="R56" s="112"/>
      <c r="S56" s="112"/>
      <c r="T56" s="5">
        <f t="shared" si="24"/>
        <v>0</v>
      </c>
      <c r="U56" s="5">
        <f t="shared" si="25"/>
        <v>0</v>
      </c>
      <c r="V56" s="5">
        <f t="shared" si="26"/>
        <v>0</v>
      </c>
      <c r="W56" s="5">
        <f t="shared" si="27"/>
        <v>0</v>
      </c>
      <c r="X56" s="5">
        <f t="shared" si="28"/>
        <v>0</v>
      </c>
      <c r="Y56" s="5">
        <f t="shared" si="29"/>
        <v>0</v>
      </c>
      <c r="Z56" s="5">
        <f t="shared" si="30"/>
        <v>0</v>
      </c>
      <c r="AA56" s="5">
        <f t="shared" si="31"/>
        <v>0</v>
      </c>
      <c r="AB56" s="224">
        <f t="shared" si="4"/>
        <v>0</v>
      </c>
      <c r="AC56" s="224">
        <f t="shared" si="5"/>
        <v>0</v>
      </c>
      <c r="AD56" s="224">
        <f t="shared" si="6"/>
        <v>0</v>
      </c>
      <c r="AE56" s="224">
        <f t="shared" si="20"/>
        <v>0</v>
      </c>
    </row>
    <row r="57" spans="1:31" s="3" customFormat="1" ht="15.75" hidden="1">
      <c r="A57" s="1"/>
      <c r="B57" s="84"/>
      <c r="C57" s="96">
        <v>2</v>
      </c>
      <c r="D57" s="5"/>
      <c r="E57" s="5"/>
      <c r="F57" s="5"/>
      <c r="G57" s="5"/>
      <c r="H57" s="5"/>
      <c r="I57" s="5"/>
      <c r="J57" s="5"/>
      <c r="K57" s="5"/>
      <c r="L57" s="112"/>
      <c r="M57" s="112"/>
      <c r="N57" s="112"/>
      <c r="O57" s="112"/>
      <c r="P57" s="112"/>
      <c r="Q57" s="112"/>
      <c r="R57" s="112"/>
      <c r="S57" s="112"/>
      <c r="T57" s="5">
        <f t="shared" si="24"/>
        <v>0</v>
      </c>
      <c r="U57" s="5">
        <f t="shared" si="25"/>
        <v>0</v>
      </c>
      <c r="V57" s="5">
        <f t="shared" si="26"/>
        <v>0</v>
      </c>
      <c r="W57" s="5">
        <f t="shared" si="27"/>
        <v>0</v>
      </c>
      <c r="X57" s="5">
        <f t="shared" si="28"/>
        <v>0</v>
      </c>
      <c r="Y57" s="5">
        <f t="shared" si="29"/>
        <v>0</v>
      </c>
      <c r="Z57" s="5">
        <f t="shared" si="30"/>
        <v>0</v>
      </c>
      <c r="AA57" s="5">
        <f t="shared" si="31"/>
        <v>0</v>
      </c>
      <c r="AB57" s="224">
        <f t="shared" si="4"/>
        <v>0</v>
      </c>
      <c r="AC57" s="224">
        <f t="shared" si="5"/>
        <v>0</v>
      </c>
      <c r="AD57" s="224">
        <f t="shared" si="6"/>
        <v>0</v>
      </c>
      <c r="AE57" s="224">
        <f t="shared" si="20"/>
        <v>0</v>
      </c>
    </row>
    <row r="58" spans="1:31" s="3" customFormat="1" ht="31.5">
      <c r="A58" s="1" t="s">
        <v>658</v>
      </c>
      <c r="B58" s="60" t="s">
        <v>657</v>
      </c>
      <c r="C58" s="96">
        <v>2</v>
      </c>
      <c r="D58" s="5"/>
      <c r="E58" s="5">
        <v>0</v>
      </c>
      <c r="F58" s="5">
        <v>211137</v>
      </c>
      <c r="G58" s="5"/>
      <c r="H58" s="5"/>
      <c r="I58" s="5"/>
      <c r="J58" s="5"/>
      <c r="K58" s="5"/>
      <c r="L58" s="112"/>
      <c r="M58" s="112"/>
      <c r="N58" s="112"/>
      <c r="O58" s="112"/>
      <c r="P58" s="112"/>
      <c r="Q58" s="112"/>
      <c r="R58" s="112"/>
      <c r="S58" s="112"/>
      <c r="T58" s="5">
        <f t="shared" si="24"/>
        <v>0</v>
      </c>
      <c r="U58" s="5">
        <f t="shared" si="25"/>
        <v>0</v>
      </c>
      <c r="V58" s="5">
        <f t="shared" si="26"/>
        <v>211137</v>
      </c>
      <c r="W58" s="5">
        <f t="shared" si="27"/>
        <v>0</v>
      </c>
      <c r="X58" s="5">
        <f t="shared" si="28"/>
        <v>0</v>
      </c>
      <c r="Y58" s="5">
        <f t="shared" si="29"/>
        <v>0</v>
      </c>
      <c r="Z58" s="5">
        <f t="shared" si="30"/>
        <v>0</v>
      </c>
      <c r="AA58" s="5">
        <f t="shared" si="31"/>
        <v>0</v>
      </c>
      <c r="AB58" s="224">
        <f t="shared" si="4"/>
        <v>211137</v>
      </c>
      <c r="AC58" s="224">
        <f t="shared" si="5"/>
        <v>0</v>
      </c>
      <c r="AD58" s="224">
        <f t="shared" si="6"/>
        <v>211137</v>
      </c>
      <c r="AE58" s="224">
        <f t="shared" si="20"/>
        <v>0</v>
      </c>
    </row>
    <row r="59" spans="1:31" s="3" customFormat="1" ht="31.5">
      <c r="A59" s="1">
        <v>26</v>
      </c>
      <c r="B59" s="60" t="s">
        <v>374</v>
      </c>
      <c r="C59" s="96"/>
      <c r="D59" s="5">
        <f>SUM(D57:D58)</f>
        <v>0</v>
      </c>
      <c r="E59" s="5">
        <f>SUM(E57:E58)</f>
        <v>0</v>
      </c>
      <c r="F59" s="5">
        <f>SUM(F57:F58)</f>
        <v>211137</v>
      </c>
      <c r="G59" s="5"/>
      <c r="H59" s="5"/>
      <c r="I59" s="5"/>
      <c r="J59" s="5"/>
      <c r="K59" s="5"/>
      <c r="L59" s="112"/>
      <c r="M59" s="112"/>
      <c r="N59" s="112"/>
      <c r="O59" s="112"/>
      <c r="P59" s="112"/>
      <c r="Q59" s="112"/>
      <c r="R59" s="112"/>
      <c r="S59" s="112"/>
      <c r="T59" s="5">
        <f t="shared" si="24"/>
        <v>0</v>
      </c>
      <c r="U59" s="5">
        <f t="shared" si="25"/>
        <v>0</v>
      </c>
      <c r="V59" s="5">
        <f t="shared" si="26"/>
        <v>211137</v>
      </c>
      <c r="W59" s="5">
        <f t="shared" si="27"/>
        <v>0</v>
      </c>
      <c r="X59" s="5">
        <f t="shared" si="28"/>
        <v>0</v>
      </c>
      <c r="Y59" s="5">
        <f t="shared" si="29"/>
        <v>0</v>
      </c>
      <c r="Z59" s="5">
        <f t="shared" si="30"/>
        <v>0</v>
      </c>
      <c r="AA59" s="5">
        <f t="shared" si="31"/>
        <v>0</v>
      </c>
      <c r="AB59" s="224">
        <f t="shared" si="4"/>
        <v>211137</v>
      </c>
      <c r="AC59" s="224">
        <f t="shared" si="5"/>
        <v>0</v>
      </c>
      <c r="AD59" s="224">
        <f t="shared" si="6"/>
        <v>211137</v>
      </c>
      <c r="AE59" s="224">
        <f t="shared" si="20"/>
        <v>0</v>
      </c>
    </row>
    <row r="60" spans="1:31" s="3" customFormat="1" ht="31.5" hidden="1">
      <c r="A60" s="1"/>
      <c r="B60" s="60" t="s">
        <v>209</v>
      </c>
      <c r="C60" s="96"/>
      <c r="D60" s="5"/>
      <c r="E60" s="5"/>
      <c r="F60" s="5"/>
      <c r="G60" s="5"/>
      <c r="H60" s="5"/>
      <c r="I60" s="5"/>
      <c r="J60" s="5"/>
      <c r="K60" s="5"/>
      <c r="L60" s="112"/>
      <c r="M60" s="112"/>
      <c r="N60" s="112"/>
      <c r="O60" s="112"/>
      <c r="P60" s="112"/>
      <c r="Q60" s="112"/>
      <c r="R60" s="112"/>
      <c r="S60" s="112"/>
      <c r="T60" s="5">
        <f t="shared" si="24"/>
        <v>0</v>
      </c>
      <c r="U60" s="5">
        <f t="shared" si="25"/>
        <v>0</v>
      </c>
      <c r="V60" s="5">
        <f t="shared" si="26"/>
        <v>0</v>
      </c>
      <c r="W60" s="5">
        <f t="shared" si="27"/>
        <v>0</v>
      </c>
      <c r="X60" s="5">
        <f t="shared" si="28"/>
        <v>0</v>
      </c>
      <c r="Y60" s="5">
        <f t="shared" si="29"/>
        <v>0</v>
      </c>
      <c r="Z60" s="5">
        <f t="shared" si="30"/>
        <v>0</v>
      </c>
      <c r="AA60" s="5">
        <f t="shared" si="31"/>
        <v>0</v>
      </c>
      <c r="AB60" s="224">
        <f t="shared" si="4"/>
        <v>0</v>
      </c>
      <c r="AC60" s="224">
        <f t="shared" si="5"/>
        <v>0</v>
      </c>
      <c r="AD60" s="224">
        <f t="shared" si="6"/>
        <v>0</v>
      </c>
      <c r="AE60" s="224">
        <f t="shared" si="20"/>
        <v>0</v>
      </c>
    </row>
    <row r="61" spans="1:31" s="3" customFormat="1" ht="15.75" hidden="1">
      <c r="A61" s="1"/>
      <c r="B61" s="60"/>
      <c r="C61" s="96"/>
      <c r="D61" s="5"/>
      <c r="E61" s="5"/>
      <c r="F61" s="5"/>
      <c r="G61" s="5"/>
      <c r="H61" s="5"/>
      <c r="I61" s="5"/>
      <c r="J61" s="5"/>
      <c r="K61" s="5"/>
      <c r="L61" s="112"/>
      <c r="M61" s="112"/>
      <c r="N61" s="112"/>
      <c r="O61" s="112"/>
      <c r="P61" s="112"/>
      <c r="Q61" s="112"/>
      <c r="R61" s="112"/>
      <c r="S61" s="112"/>
      <c r="T61" s="5">
        <f t="shared" si="24"/>
        <v>0</v>
      </c>
      <c r="U61" s="5">
        <f t="shared" si="25"/>
        <v>0</v>
      </c>
      <c r="V61" s="5">
        <f t="shared" si="26"/>
        <v>0</v>
      </c>
      <c r="W61" s="5">
        <f t="shared" si="27"/>
        <v>0</v>
      </c>
      <c r="X61" s="5">
        <f t="shared" si="28"/>
        <v>0</v>
      </c>
      <c r="Y61" s="5">
        <f t="shared" si="29"/>
        <v>0</v>
      </c>
      <c r="Z61" s="5">
        <f t="shared" si="30"/>
        <v>0</v>
      </c>
      <c r="AA61" s="5">
        <f t="shared" si="31"/>
        <v>0</v>
      </c>
      <c r="AB61" s="224">
        <f t="shared" si="4"/>
        <v>0</v>
      </c>
      <c r="AC61" s="224">
        <f t="shared" si="5"/>
        <v>0</v>
      </c>
      <c r="AD61" s="224">
        <f t="shared" si="6"/>
        <v>0</v>
      </c>
      <c r="AE61" s="224">
        <f t="shared" si="20"/>
        <v>0</v>
      </c>
    </row>
    <row r="62" spans="1:31" s="3" customFormat="1" ht="47.25">
      <c r="A62" s="1">
        <v>27</v>
      </c>
      <c r="B62" s="60" t="s">
        <v>210</v>
      </c>
      <c r="C62" s="96"/>
      <c r="D62" s="5">
        <v>0</v>
      </c>
      <c r="E62" s="5">
        <v>0</v>
      </c>
      <c r="F62" s="5">
        <v>0</v>
      </c>
      <c r="G62" s="5"/>
      <c r="H62" s="5"/>
      <c r="I62" s="5"/>
      <c r="J62" s="5"/>
      <c r="K62" s="5"/>
      <c r="L62" s="112"/>
      <c r="M62" s="112"/>
      <c r="N62" s="112"/>
      <c r="O62" s="112"/>
      <c r="P62" s="112"/>
      <c r="Q62" s="112"/>
      <c r="R62" s="112"/>
      <c r="S62" s="112"/>
      <c r="T62" s="5">
        <f t="shared" si="24"/>
        <v>0</v>
      </c>
      <c r="U62" s="5">
        <f t="shared" si="25"/>
        <v>0</v>
      </c>
      <c r="V62" s="5">
        <f t="shared" si="26"/>
        <v>0</v>
      </c>
      <c r="W62" s="5">
        <f t="shared" si="27"/>
        <v>0</v>
      </c>
      <c r="X62" s="5">
        <f t="shared" si="28"/>
        <v>0</v>
      </c>
      <c r="Y62" s="5">
        <f t="shared" si="29"/>
        <v>0</v>
      </c>
      <c r="Z62" s="5">
        <f t="shared" si="30"/>
        <v>0</v>
      </c>
      <c r="AA62" s="5">
        <f t="shared" si="31"/>
        <v>0</v>
      </c>
      <c r="AB62" s="224">
        <f t="shared" si="4"/>
        <v>0</v>
      </c>
      <c r="AC62" s="224">
        <f t="shared" si="5"/>
        <v>0</v>
      </c>
      <c r="AD62" s="224">
        <f t="shared" si="6"/>
        <v>0</v>
      </c>
      <c r="AE62" s="224">
        <f t="shared" si="20"/>
        <v>0</v>
      </c>
    </row>
    <row r="63" spans="1:31" s="3" customFormat="1" ht="15.75" hidden="1">
      <c r="A63" s="1"/>
      <c r="B63" s="60"/>
      <c r="C63" s="96"/>
      <c r="D63" s="5"/>
      <c r="E63" s="5"/>
      <c r="F63" s="5"/>
      <c r="G63" s="5"/>
      <c r="H63" s="5"/>
      <c r="I63" s="5"/>
      <c r="J63" s="5"/>
      <c r="K63" s="5"/>
      <c r="L63" s="112"/>
      <c r="M63" s="112"/>
      <c r="N63" s="112"/>
      <c r="O63" s="112"/>
      <c r="P63" s="112"/>
      <c r="Q63" s="112"/>
      <c r="R63" s="112"/>
      <c r="S63" s="112"/>
      <c r="T63" s="5">
        <f t="shared" si="24"/>
        <v>0</v>
      </c>
      <c r="U63" s="5">
        <f t="shared" si="25"/>
        <v>0</v>
      </c>
      <c r="V63" s="5">
        <f t="shared" si="26"/>
        <v>0</v>
      </c>
      <c r="W63" s="5">
        <f t="shared" si="27"/>
        <v>0</v>
      </c>
      <c r="X63" s="5">
        <f t="shared" si="28"/>
        <v>0</v>
      </c>
      <c r="Y63" s="5">
        <f t="shared" si="29"/>
        <v>0</v>
      </c>
      <c r="Z63" s="5">
        <f t="shared" si="30"/>
        <v>0</v>
      </c>
      <c r="AA63" s="5">
        <f t="shared" si="31"/>
        <v>0</v>
      </c>
      <c r="AB63" s="224">
        <f t="shared" si="4"/>
        <v>0</v>
      </c>
      <c r="AC63" s="224">
        <f t="shared" si="5"/>
        <v>0</v>
      </c>
      <c r="AD63" s="224">
        <f t="shared" si="6"/>
        <v>0</v>
      </c>
      <c r="AE63" s="224">
        <f t="shared" si="20"/>
        <v>0</v>
      </c>
    </row>
    <row r="64" spans="1:31" s="3" customFormat="1" ht="15.75">
      <c r="A64" s="1">
        <v>28</v>
      </c>
      <c r="B64" s="60" t="s">
        <v>211</v>
      </c>
      <c r="C64" s="96"/>
      <c r="D64" s="5">
        <v>0</v>
      </c>
      <c r="E64" s="5">
        <v>0</v>
      </c>
      <c r="F64" s="5">
        <v>0</v>
      </c>
      <c r="G64" s="5"/>
      <c r="H64" s="5"/>
      <c r="I64" s="5"/>
      <c r="J64" s="5"/>
      <c r="K64" s="5"/>
      <c r="L64" s="112"/>
      <c r="M64" s="112"/>
      <c r="N64" s="112"/>
      <c r="O64" s="112"/>
      <c r="P64" s="112"/>
      <c r="Q64" s="112"/>
      <c r="R64" s="112"/>
      <c r="S64" s="112"/>
      <c r="T64" s="5">
        <f t="shared" si="24"/>
        <v>0</v>
      </c>
      <c r="U64" s="5">
        <f t="shared" si="25"/>
        <v>0</v>
      </c>
      <c r="V64" s="5">
        <f t="shared" si="26"/>
        <v>0</v>
      </c>
      <c r="W64" s="5">
        <f t="shared" si="27"/>
        <v>0</v>
      </c>
      <c r="X64" s="5">
        <f t="shared" si="28"/>
        <v>0</v>
      </c>
      <c r="Y64" s="5">
        <f t="shared" si="29"/>
        <v>0</v>
      </c>
      <c r="Z64" s="5">
        <f t="shared" si="30"/>
        <v>0</v>
      </c>
      <c r="AA64" s="5">
        <f t="shared" si="31"/>
        <v>0</v>
      </c>
      <c r="AB64" s="224">
        <f t="shared" si="4"/>
        <v>0</v>
      </c>
      <c r="AC64" s="224">
        <f t="shared" si="5"/>
        <v>0</v>
      </c>
      <c r="AD64" s="224">
        <f t="shared" si="6"/>
        <v>0</v>
      </c>
      <c r="AE64" s="224">
        <f t="shared" si="20"/>
        <v>0</v>
      </c>
    </row>
    <row r="65" spans="1:31" s="3" customFormat="1" ht="15.75">
      <c r="A65" s="1" t="s">
        <v>622</v>
      </c>
      <c r="B65" s="127" t="s">
        <v>612</v>
      </c>
      <c r="C65" s="96">
        <v>3</v>
      </c>
      <c r="D65" s="5">
        <v>0</v>
      </c>
      <c r="E65" s="5">
        <v>30000</v>
      </c>
      <c r="F65" s="5">
        <v>30000</v>
      </c>
      <c r="G65" s="5"/>
      <c r="H65" s="5"/>
      <c r="I65" s="5"/>
      <c r="J65" s="5"/>
      <c r="K65" s="5"/>
      <c r="L65" s="112"/>
      <c r="M65" s="112"/>
      <c r="N65" s="112"/>
      <c r="O65" s="112"/>
      <c r="P65" s="112"/>
      <c r="Q65" s="112"/>
      <c r="R65" s="112"/>
      <c r="S65" s="112"/>
      <c r="T65" s="5">
        <f t="shared" si="24"/>
        <v>0</v>
      </c>
      <c r="U65" s="5">
        <f t="shared" si="25"/>
        <v>30000</v>
      </c>
      <c r="V65" s="5">
        <f t="shared" si="26"/>
        <v>30000</v>
      </c>
      <c r="W65" s="5">
        <f t="shared" si="27"/>
        <v>0</v>
      </c>
      <c r="X65" s="5">
        <f t="shared" si="28"/>
        <v>0</v>
      </c>
      <c r="Y65" s="5">
        <f t="shared" si="29"/>
        <v>0</v>
      </c>
      <c r="Z65" s="5">
        <f t="shared" si="30"/>
        <v>0</v>
      </c>
      <c r="AA65" s="5">
        <f t="shared" si="31"/>
        <v>0</v>
      </c>
      <c r="AB65" s="224">
        <f t="shared" si="4"/>
        <v>0</v>
      </c>
      <c r="AC65" s="224">
        <f t="shared" si="5"/>
        <v>0</v>
      </c>
      <c r="AD65" s="224">
        <f t="shared" si="6"/>
        <v>0</v>
      </c>
      <c r="AE65" s="224">
        <f t="shared" si="20"/>
        <v>0</v>
      </c>
    </row>
    <row r="66" spans="1:31" s="3" customFormat="1" ht="15.75" hidden="1">
      <c r="A66" s="1"/>
      <c r="B66" s="127"/>
      <c r="C66" s="96"/>
      <c r="D66" s="5">
        <v>0</v>
      </c>
      <c r="E66" s="5">
        <v>0</v>
      </c>
      <c r="F66" s="5">
        <v>0</v>
      </c>
      <c r="G66" s="5"/>
      <c r="H66" s="5"/>
      <c r="I66" s="5"/>
      <c r="J66" s="5"/>
      <c r="K66" s="5"/>
      <c r="L66" s="112"/>
      <c r="M66" s="112"/>
      <c r="N66" s="112"/>
      <c r="O66" s="112"/>
      <c r="P66" s="112"/>
      <c r="Q66" s="112"/>
      <c r="R66" s="112"/>
      <c r="S66" s="112"/>
      <c r="T66" s="5">
        <f t="shared" si="24"/>
        <v>0</v>
      </c>
      <c r="U66" s="5">
        <f t="shared" si="25"/>
        <v>0</v>
      </c>
      <c r="V66" s="5">
        <f t="shared" si="26"/>
        <v>0</v>
      </c>
      <c r="W66" s="5">
        <f t="shared" si="27"/>
        <v>0</v>
      </c>
      <c r="X66" s="5">
        <f t="shared" si="28"/>
        <v>0</v>
      </c>
      <c r="Y66" s="5">
        <f t="shared" si="29"/>
        <v>0</v>
      </c>
      <c r="Z66" s="5">
        <f t="shared" si="30"/>
        <v>0</v>
      </c>
      <c r="AA66" s="5">
        <f t="shared" si="31"/>
        <v>0</v>
      </c>
      <c r="AB66" s="224">
        <f t="shared" si="4"/>
        <v>0</v>
      </c>
      <c r="AC66" s="224">
        <f t="shared" si="5"/>
        <v>0</v>
      </c>
      <c r="AD66" s="224">
        <f t="shared" si="6"/>
        <v>0</v>
      </c>
      <c r="AE66" s="224">
        <f t="shared" si="20"/>
        <v>0</v>
      </c>
    </row>
    <row r="67" spans="1:31" s="3" customFormat="1" ht="15.75" hidden="1">
      <c r="A67" s="1"/>
      <c r="B67" s="127"/>
      <c r="C67" s="96"/>
      <c r="D67" s="5"/>
      <c r="E67" s="5"/>
      <c r="F67" s="5"/>
      <c r="G67" s="5"/>
      <c r="H67" s="5"/>
      <c r="I67" s="5"/>
      <c r="J67" s="5"/>
      <c r="K67" s="5"/>
      <c r="L67" s="112"/>
      <c r="M67" s="112"/>
      <c r="N67" s="112"/>
      <c r="O67" s="112"/>
      <c r="P67" s="112"/>
      <c r="Q67" s="112"/>
      <c r="R67" s="112"/>
      <c r="S67" s="112"/>
      <c r="T67" s="5">
        <f t="shared" si="24"/>
        <v>0</v>
      </c>
      <c r="U67" s="5">
        <f t="shared" si="25"/>
        <v>0</v>
      </c>
      <c r="V67" s="5">
        <f t="shared" si="26"/>
        <v>0</v>
      </c>
      <c r="W67" s="5">
        <f t="shared" si="27"/>
        <v>0</v>
      </c>
      <c r="X67" s="5">
        <f t="shared" si="28"/>
        <v>0</v>
      </c>
      <c r="Y67" s="5">
        <f t="shared" si="29"/>
        <v>0</v>
      </c>
      <c r="Z67" s="5">
        <f t="shared" si="30"/>
        <v>0</v>
      </c>
      <c r="AA67" s="5">
        <f t="shared" si="31"/>
        <v>0</v>
      </c>
      <c r="AB67" s="224">
        <f t="shared" si="4"/>
        <v>0</v>
      </c>
      <c r="AC67" s="224">
        <f t="shared" si="5"/>
        <v>0</v>
      </c>
      <c r="AD67" s="224">
        <f t="shared" si="6"/>
        <v>0</v>
      </c>
      <c r="AE67" s="224">
        <f t="shared" si="20"/>
        <v>0</v>
      </c>
    </row>
    <row r="68" spans="1:31" s="3" customFormat="1" ht="31.5">
      <c r="A68" s="1">
        <v>29</v>
      </c>
      <c r="B68" s="60" t="s">
        <v>212</v>
      </c>
      <c r="C68" s="96"/>
      <c r="D68" s="5">
        <f>SUM(D66:D67)</f>
        <v>0</v>
      </c>
      <c r="E68" s="5">
        <f>SUM(E66:E67)</f>
        <v>0</v>
      </c>
      <c r="F68" s="5">
        <f>SUM(F66:F67)</f>
        <v>0</v>
      </c>
      <c r="G68" s="5"/>
      <c r="H68" s="5"/>
      <c r="I68" s="5"/>
      <c r="J68" s="5"/>
      <c r="K68" s="5"/>
      <c r="L68" s="112"/>
      <c r="M68" s="112"/>
      <c r="N68" s="112"/>
      <c r="O68" s="112"/>
      <c r="P68" s="112"/>
      <c r="Q68" s="112"/>
      <c r="R68" s="112"/>
      <c r="S68" s="112"/>
      <c r="T68" s="5">
        <f t="shared" si="24"/>
        <v>0</v>
      </c>
      <c r="U68" s="5">
        <f t="shared" si="25"/>
        <v>0</v>
      </c>
      <c r="V68" s="5">
        <f t="shared" si="26"/>
        <v>0</v>
      </c>
      <c r="W68" s="5">
        <f t="shared" si="27"/>
        <v>0</v>
      </c>
      <c r="X68" s="5">
        <f t="shared" si="28"/>
        <v>0</v>
      </c>
      <c r="Y68" s="5">
        <f t="shared" si="29"/>
        <v>0</v>
      </c>
      <c r="Z68" s="5">
        <f t="shared" si="30"/>
        <v>0</v>
      </c>
      <c r="AA68" s="5">
        <f t="shared" si="31"/>
        <v>0</v>
      </c>
      <c r="AB68" s="224">
        <f t="shared" si="4"/>
        <v>0</v>
      </c>
      <c r="AC68" s="224">
        <f t="shared" si="5"/>
        <v>0</v>
      </c>
      <c r="AD68" s="224">
        <f t="shared" si="6"/>
        <v>0</v>
      </c>
      <c r="AE68" s="224">
        <f t="shared" si="20"/>
        <v>0</v>
      </c>
    </row>
    <row r="69" spans="1:31" s="3" customFormat="1" ht="15.75">
      <c r="A69" s="1">
        <v>30</v>
      </c>
      <c r="B69" s="9" t="s">
        <v>46</v>
      </c>
      <c r="C69" s="96"/>
      <c r="D69" s="14">
        <f>SUM(D70:D72)</f>
        <v>0</v>
      </c>
      <c r="E69" s="14">
        <f>SUM(E70:E72)</f>
        <v>30000</v>
      </c>
      <c r="F69" s="14">
        <f>SUM(F70:F72)</f>
        <v>241137</v>
      </c>
      <c r="G69" s="14"/>
      <c r="H69" s="14"/>
      <c r="I69" s="14"/>
      <c r="J69" s="14"/>
      <c r="K69" s="14"/>
      <c r="L69" s="14">
        <f>SUM(L70:L72)</f>
        <v>0</v>
      </c>
      <c r="M69" s="14">
        <f>SUM(M70:M72)</f>
        <v>0</v>
      </c>
      <c r="N69" s="14">
        <f>SUM(N70:N72)</f>
        <v>0</v>
      </c>
      <c r="O69" s="14"/>
      <c r="P69" s="14"/>
      <c r="Q69" s="14"/>
      <c r="R69" s="14"/>
      <c r="S69" s="14"/>
      <c r="T69" s="14">
        <f t="shared" si="24"/>
        <v>0</v>
      </c>
      <c r="U69" s="14">
        <f t="shared" si="25"/>
        <v>30000</v>
      </c>
      <c r="V69" s="14">
        <f t="shared" si="26"/>
        <v>241137</v>
      </c>
      <c r="W69" s="14">
        <f t="shared" si="27"/>
        <v>0</v>
      </c>
      <c r="X69" s="14">
        <f t="shared" si="28"/>
        <v>0</v>
      </c>
      <c r="Y69" s="14">
        <f t="shared" si="29"/>
        <v>0</v>
      </c>
      <c r="Z69" s="14">
        <f t="shared" si="30"/>
        <v>0</v>
      </c>
      <c r="AA69" s="14">
        <f t="shared" si="31"/>
        <v>0</v>
      </c>
      <c r="AB69" s="224">
        <f t="shared" si="4"/>
        <v>211137</v>
      </c>
      <c r="AC69" s="224">
        <f t="shared" si="5"/>
        <v>0</v>
      </c>
      <c r="AD69" s="224">
        <f t="shared" si="6"/>
        <v>211137</v>
      </c>
      <c r="AE69" s="224">
        <f t="shared" si="20"/>
        <v>0</v>
      </c>
    </row>
    <row r="70" spans="1:31" s="3" customFormat="1" ht="15.75">
      <c r="A70" s="1">
        <v>31</v>
      </c>
      <c r="B70" s="84" t="s">
        <v>386</v>
      </c>
      <c r="C70" s="96">
        <v>1</v>
      </c>
      <c r="D70" s="5">
        <f>SUMIF($C$51:$C$69,"1",D$51:D$69)</f>
        <v>0</v>
      </c>
      <c r="E70" s="5">
        <f>SUMIF($C$51:$C$69,"1",E$51:E$69)</f>
        <v>0</v>
      </c>
      <c r="F70" s="5">
        <f>SUMIF($C$51:$C$69,"1",F$51:F$69)</f>
        <v>0</v>
      </c>
      <c r="G70" s="5"/>
      <c r="H70" s="5"/>
      <c r="I70" s="5"/>
      <c r="J70" s="5"/>
      <c r="K70" s="5"/>
      <c r="L70" s="5">
        <f>SUMIF($C$51:$C$69,"1",L$51:L$69)</f>
        <v>0</v>
      </c>
      <c r="M70" s="5">
        <f>SUMIF($C$51:$C$69,"1",M$51:M$69)</f>
        <v>0</v>
      </c>
      <c r="N70" s="5">
        <f>SUMIF($C$51:$C$69,"1",N$51:N$69)</f>
        <v>0</v>
      </c>
      <c r="O70" s="5"/>
      <c r="P70" s="5"/>
      <c r="Q70" s="5"/>
      <c r="R70" s="5"/>
      <c r="S70" s="5"/>
      <c r="T70" s="5">
        <f t="shared" si="24"/>
        <v>0</v>
      </c>
      <c r="U70" s="5">
        <f t="shared" si="25"/>
        <v>0</v>
      </c>
      <c r="V70" s="5">
        <f t="shared" si="26"/>
        <v>0</v>
      </c>
      <c r="W70" s="5">
        <f t="shared" si="27"/>
        <v>0</v>
      </c>
      <c r="X70" s="5">
        <f t="shared" si="28"/>
        <v>0</v>
      </c>
      <c r="Y70" s="5">
        <f t="shared" si="29"/>
        <v>0</v>
      </c>
      <c r="Z70" s="5">
        <f t="shared" si="30"/>
        <v>0</v>
      </c>
      <c r="AA70" s="5">
        <f t="shared" si="31"/>
        <v>0</v>
      </c>
      <c r="AB70" s="224">
        <f t="shared" si="4"/>
        <v>0</v>
      </c>
      <c r="AC70" s="224">
        <f t="shared" si="5"/>
        <v>0</v>
      </c>
      <c r="AD70" s="224">
        <f t="shared" si="6"/>
        <v>0</v>
      </c>
      <c r="AE70" s="224">
        <f t="shared" si="20"/>
        <v>0</v>
      </c>
    </row>
    <row r="71" spans="1:31" s="3" customFormat="1" ht="15.75">
      <c r="A71" s="1">
        <v>32</v>
      </c>
      <c r="B71" s="84" t="s">
        <v>230</v>
      </c>
      <c r="C71" s="96">
        <v>2</v>
      </c>
      <c r="D71" s="5">
        <f>SUMIF($C$51:$C$69,"2",D$51:D$69)</f>
        <v>0</v>
      </c>
      <c r="E71" s="5">
        <f>SUMIF($C$51:$C$69,"2",E$51:E$69)</f>
        <v>0</v>
      </c>
      <c r="F71" s="5">
        <f>SUMIF($C$51:$C$69,"2",F$51:F$69)</f>
        <v>211137</v>
      </c>
      <c r="G71" s="5"/>
      <c r="H71" s="5"/>
      <c r="I71" s="5"/>
      <c r="J71" s="5"/>
      <c r="K71" s="5"/>
      <c r="L71" s="5">
        <f>SUMIF($C$51:$C$69,"2",L$51:L$69)</f>
        <v>0</v>
      </c>
      <c r="M71" s="5">
        <f>SUMIF($C$51:$C$69,"2",M$51:M$69)</f>
        <v>0</v>
      </c>
      <c r="N71" s="5">
        <f>SUMIF($C$51:$C$69,"2",N$51:N$69)</f>
        <v>0</v>
      </c>
      <c r="O71" s="5"/>
      <c r="P71" s="5"/>
      <c r="Q71" s="5"/>
      <c r="R71" s="5"/>
      <c r="S71" s="5"/>
      <c r="T71" s="5">
        <f t="shared" si="24"/>
        <v>0</v>
      </c>
      <c r="U71" s="5">
        <f t="shared" si="25"/>
        <v>0</v>
      </c>
      <c r="V71" s="5">
        <f t="shared" si="26"/>
        <v>211137</v>
      </c>
      <c r="W71" s="5">
        <f t="shared" si="27"/>
        <v>0</v>
      </c>
      <c r="X71" s="5">
        <f t="shared" si="28"/>
        <v>0</v>
      </c>
      <c r="Y71" s="5">
        <f t="shared" si="29"/>
        <v>0</v>
      </c>
      <c r="Z71" s="5">
        <f t="shared" si="30"/>
        <v>0</v>
      </c>
      <c r="AA71" s="5">
        <f t="shared" si="31"/>
        <v>0</v>
      </c>
      <c r="AB71" s="224">
        <f t="shared" si="4"/>
        <v>211137</v>
      </c>
      <c r="AC71" s="224">
        <f t="shared" si="5"/>
        <v>0</v>
      </c>
      <c r="AD71" s="224">
        <f t="shared" si="6"/>
        <v>211137</v>
      </c>
      <c r="AE71" s="224">
        <f t="shared" si="20"/>
        <v>0</v>
      </c>
    </row>
    <row r="72" spans="1:31" s="3" customFormat="1" ht="15.75">
      <c r="A72" s="1">
        <v>33</v>
      </c>
      <c r="B72" s="84" t="s">
        <v>124</v>
      </c>
      <c r="C72" s="96">
        <v>3</v>
      </c>
      <c r="D72" s="5">
        <f>SUMIF($C$51:$C$69,"3",D$51:D$69)</f>
        <v>0</v>
      </c>
      <c r="E72" s="5">
        <f>SUMIF($C$51:$C$69,"3",E$51:E$69)</f>
        <v>30000</v>
      </c>
      <c r="F72" s="5">
        <f>SUMIF($C$51:$C$69,"3",F$51:F$69)</f>
        <v>30000</v>
      </c>
      <c r="G72" s="5"/>
      <c r="H72" s="5"/>
      <c r="I72" s="5"/>
      <c r="J72" s="5"/>
      <c r="K72" s="5"/>
      <c r="L72" s="5">
        <f>SUMIF($C$51:$C$69,"3",L$51:L$69)</f>
        <v>0</v>
      </c>
      <c r="M72" s="5">
        <f>SUMIF($C$51:$C$69,"3",M$51:M$69)</f>
        <v>0</v>
      </c>
      <c r="N72" s="5">
        <f>SUMIF($C$51:$C$69,"3",N$51:N$69)</f>
        <v>0</v>
      </c>
      <c r="O72" s="5"/>
      <c r="P72" s="5"/>
      <c r="Q72" s="5"/>
      <c r="R72" s="5"/>
      <c r="S72" s="5"/>
      <c r="T72" s="5">
        <f t="shared" si="24"/>
        <v>0</v>
      </c>
      <c r="U72" s="5">
        <f t="shared" si="25"/>
        <v>30000</v>
      </c>
      <c r="V72" s="5">
        <f t="shared" si="26"/>
        <v>30000</v>
      </c>
      <c r="W72" s="5">
        <f t="shared" si="27"/>
        <v>0</v>
      </c>
      <c r="X72" s="5">
        <f t="shared" si="28"/>
        <v>0</v>
      </c>
      <c r="Y72" s="5">
        <f t="shared" si="29"/>
        <v>0</v>
      </c>
      <c r="Z72" s="5">
        <f t="shared" si="30"/>
        <v>0</v>
      </c>
      <c r="AA72" s="5">
        <f t="shared" si="31"/>
        <v>0</v>
      </c>
      <c r="AB72" s="224">
        <f t="shared" si="4"/>
        <v>0</v>
      </c>
      <c r="AC72" s="224">
        <f t="shared" si="5"/>
        <v>0</v>
      </c>
      <c r="AD72" s="224">
        <f t="shared" si="6"/>
        <v>0</v>
      </c>
      <c r="AE72" s="224">
        <f t="shared" si="20"/>
        <v>0</v>
      </c>
    </row>
    <row r="73" spans="1:31" s="3" customFormat="1" ht="15.75">
      <c r="A73" s="1">
        <v>34</v>
      </c>
      <c r="B73" s="9" t="s">
        <v>166</v>
      </c>
      <c r="C73" s="96"/>
      <c r="D73" s="14">
        <f>D27+D47+D69</f>
        <v>10771449</v>
      </c>
      <c r="E73" s="14">
        <f>E27+E47+E69</f>
        <v>10777827</v>
      </c>
      <c r="F73" s="14">
        <f>F27+F47+F69</f>
        <v>22239291</v>
      </c>
      <c r="G73" s="14"/>
      <c r="H73" s="14"/>
      <c r="I73" s="14"/>
      <c r="J73" s="14"/>
      <c r="K73" s="14"/>
      <c r="L73" s="14">
        <f>L27+L47+L69</f>
        <v>2908291</v>
      </c>
      <c r="M73" s="14">
        <f>M27+M47+M69</f>
        <v>2901913</v>
      </c>
      <c r="N73" s="14">
        <f>N27+N47+N69</f>
        <v>5811792</v>
      </c>
      <c r="O73" s="14"/>
      <c r="P73" s="14"/>
      <c r="Q73" s="14"/>
      <c r="R73" s="14"/>
      <c r="S73" s="14"/>
      <c r="T73" s="14">
        <f t="shared" si="24"/>
        <v>13679740</v>
      </c>
      <c r="U73" s="14">
        <f t="shared" si="25"/>
        <v>13679740</v>
      </c>
      <c r="V73" s="14">
        <f t="shared" si="26"/>
        <v>28051083</v>
      </c>
      <c r="W73" s="14">
        <f t="shared" si="27"/>
        <v>0</v>
      </c>
      <c r="X73" s="14">
        <f t="shared" si="28"/>
        <v>0</v>
      </c>
      <c r="Y73" s="14">
        <f t="shared" si="29"/>
        <v>0</v>
      </c>
      <c r="Z73" s="14">
        <f t="shared" si="30"/>
        <v>0</v>
      </c>
      <c r="AA73" s="14">
        <f t="shared" si="31"/>
        <v>0</v>
      </c>
      <c r="AB73" s="224">
        <f t="shared" si="4"/>
        <v>11461464</v>
      </c>
      <c r="AC73" s="224">
        <f t="shared" si="5"/>
        <v>2909879</v>
      </c>
      <c r="AD73" s="224">
        <f t="shared" si="6"/>
        <v>14371343</v>
      </c>
      <c r="AE73" s="224">
        <f t="shared" si="20"/>
        <v>0</v>
      </c>
    </row>
    <row r="74" spans="21:27" ht="15.75">
      <c r="U74" s="178" t="s">
        <v>539</v>
      </c>
      <c r="V74" s="178" t="s">
        <v>539</v>
      </c>
      <c r="W74" s="178" t="s">
        <v>539</v>
      </c>
      <c r="X74" s="178" t="s">
        <v>539</v>
      </c>
      <c r="Y74" s="178" t="s">
        <v>539</v>
      </c>
      <c r="Z74" s="178" t="s">
        <v>539</v>
      </c>
      <c r="AA74" s="178" t="s">
        <v>539</v>
      </c>
    </row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</sheetData>
  <sheetProtection/>
  <mergeCells count="4">
    <mergeCell ref="A1:Z1"/>
    <mergeCell ref="A2:Z2"/>
    <mergeCell ref="B6:B7"/>
    <mergeCell ref="C6:C7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86" r:id="rId3"/>
  <headerFooter>
    <oddHeader>&amp;R&amp;"Arial,Normál"&amp;10 2. melléklet a 12/2019.(IX.27.) önkormányzati rendelethez
"&amp;"Arial,Dőlt"2. melléklet a 4/2019.(III.14.) önkormányzati rendelethez&amp;"Arial,Normál"
</oddHeader>
    <oddFooter>&amp;C&amp;P. oldal, összesen: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3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4" width="12.140625" style="21" hidden="1" customWidth="1"/>
    <col min="5" max="5" width="12.140625" style="21" customWidth="1"/>
    <col min="6" max="10" width="12.140625" style="21" hidden="1" customWidth="1"/>
    <col min="11" max="14" width="12.140625" style="21" customWidth="1"/>
    <col min="15" max="16" width="0" style="21" hidden="1" customWidth="1"/>
    <col min="17" max="16384" width="9.140625" style="21" customWidth="1"/>
  </cols>
  <sheetData>
    <row r="1" spans="1:14" s="16" customFormat="1" ht="15.75">
      <c r="A1" s="297" t="s">
        <v>503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16" customFormat="1" ht="15.75">
      <c r="A2" s="298" t="s">
        <v>596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s="16" customFormat="1" ht="15.75">
      <c r="A3" s="298" t="s">
        <v>165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ht="15.75">
      <c r="A4" s="298" t="s">
        <v>474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hidden="1">
      <c r="A6" s="41"/>
      <c r="B6" s="41"/>
      <c r="C6" s="221" t="s">
        <v>4</v>
      </c>
      <c r="D6" s="219" t="s">
        <v>618</v>
      </c>
      <c r="E6" s="219" t="s">
        <v>654</v>
      </c>
      <c r="F6" s="221"/>
      <c r="G6" s="221"/>
      <c r="H6" s="221"/>
      <c r="I6" s="221"/>
      <c r="J6" s="221"/>
      <c r="K6" s="221" t="s">
        <v>4</v>
      </c>
      <c r="L6" s="221" t="s">
        <v>4</v>
      </c>
      <c r="M6" s="221" t="s">
        <v>4</v>
      </c>
      <c r="N6" s="221" t="s">
        <v>4</v>
      </c>
    </row>
    <row r="7" spans="1:14" s="3" customFormat="1" ht="15.75">
      <c r="A7" s="1"/>
      <c r="B7" s="1" t="s">
        <v>0</v>
      </c>
      <c r="C7" s="222" t="s">
        <v>1</v>
      </c>
      <c r="D7" s="222" t="s">
        <v>1</v>
      </c>
      <c r="E7" s="222" t="s">
        <v>1</v>
      </c>
      <c r="F7" s="222" t="s">
        <v>1</v>
      </c>
      <c r="G7" s="222" t="s">
        <v>1</v>
      </c>
      <c r="H7" s="222" t="s">
        <v>1</v>
      </c>
      <c r="I7" s="222" t="s">
        <v>1</v>
      </c>
      <c r="J7" s="222" t="s">
        <v>1</v>
      </c>
      <c r="K7" s="222" t="s">
        <v>2</v>
      </c>
      <c r="L7" s="222" t="s">
        <v>3</v>
      </c>
      <c r="M7" s="222" t="s">
        <v>6</v>
      </c>
      <c r="N7" s="222" t="s">
        <v>47</v>
      </c>
    </row>
    <row r="8" spans="1:14" s="3" customFormat="1" ht="15.75">
      <c r="A8" s="1">
        <v>1</v>
      </c>
      <c r="B8" s="295" t="s">
        <v>9</v>
      </c>
      <c r="C8" s="4" t="s">
        <v>475</v>
      </c>
      <c r="D8" s="4" t="s">
        <v>475</v>
      </c>
      <c r="E8" s="4" t="s">
        <v>475</v>
      </c>
      <c r="F8" s="4" t="s">
        <v>475</v>
      </c>
      <c r="G8" s="4" t="s">
        <v>475</v>
      </c>
      <c r="H8" s="4" t="s">
        <v>475</v>
      </c>
      <c r="I8" s="4" t="s">
        <v>475</v>
      </c>
      <c r="J8" s="4" t="s">
        <v>475</v>
      </c>
      <c r="K8" s="4" t="s">
        <v>516</v>
      </c>
      <c r="L8" s="4" t="s">
        <v>531</v>
      </c>
      <c r="M8" s="4" t="s">
        <v>595</v>
      </c>
      <c r="N8" s="4" t="s">
        <v>5</v>
      </c>
    </row>
    <row r="9" spans="1:14" s="3" customFormat="1" ht="15.75">
      <c r="A9" s="1">
        <v>2</v>
      </c>
      <c r="B9" s="296"/>
      <c r="C9" s="6" t="s">
        <v>593</v>
      </c>
      <c r="D9" s="6" t="s">
        <v>593</v>
      </c>
      <c r="E9" s="6" t="s">
        <v>593</v>
      </c>
      <c r="F9" s="6" t="s">
        <v>593</v>
      </c>
      <c r="G9" s="6" t="s">
        <v>593</v>
      </c>
      <c r="H9" s="6" t="s">
        <v>593</v>
      </c>
      <c r="I9" s="6" t="s">
        <v>593</v>
      </c>
      <c r="J9" s="6" t="s">
        <v>593</v>
      </c>
      <c r="K9" s="6" t="s">
        <v>593</v>
      </c>
      <c r="L9" s="6" t="s">
        <v>593</v>
      </c>
      <c r="M9" s="6" t="s">
        <v>593</v>
      </c>
      <c r="N9" s="6" t="s">
        <v>593</v>
      </c>
    </row>
    <row r="10" spans="1:16" ht="15.75">
      <c r="A10" s="1">
        <v>3</v>
      </c>
      <c r="B10" s="43" t="s">
        <v>387</v>
      </c>
      <c r="C10" s="15">
        <f>Bevételek!C139+Bevételek!C140+Bevételek!C142+Bevételek!C143+Bevételek!C148</f>
        <v>3900000</v>
      </c>
      <c r="D10" s="15">
        <f>Bevételek!D139+Bevételek!D140+Bevételek!D142+Bevételek!D143+Bevételek!D148</f>
        <v>3900000</v>
      </c>
      <c r="E10" s="15">
        <f>Bevételek!E139+Bevételek!E140+Bevételek!E142+Bevételek!E143+Bevételek!E148</f>
        <v>3900000</v>
      </c>
      <c r="F10" s="15">
        <f>Bevételek!F139+Bevételek!F140+Bevételek!F142+Bevételek!F143+Bevételek!F148</f>
        <v>0</v>
      </c>
      <c r="G10" s="15">
        <f>Bevételek!G139+Bevételek!G140+Bevételek!G142+Bevételek!G143+Bevételek!G148</f>
        <v>0</v>
      </c>
      <c r="H10" s="15">
        <f>Bevételek!H139+Bevételek!H140+Bevételek!H142+Bevételek!H143+Bevételek!H148</f>
        <v>0</v>
      </c>
      <c r="I10" s="15">
        <f>Bevételek!I139+Bevételek!I140+Bevételek!I142+Bevételek!I143+Bevételek!I148</f>
        <v>0</v>
      </c>
      <c r="J10" s="15">
        <f>Bevételek!J139+Bevételek!J140+Bevételek!J142+Bevételek!J143+Bevételek!J148</f>
        <v>0</v>
      </c>
      <c r="K10" s="44"/>
      <c r="L10" s="44"/>
      <c r="M10" s="44"/>
      <c r="N10" s="44"/>
      <c r="O10" s="30">
        <f>D10-C10</f>
        <v>0</v>
      </c>
      <c r="P10" s="30">
        <f>E10-D10</f>
        <v>0</v>
      </c>
    </row>
    <row r="11" spans="1:16" ht="30">
      <c r="A11" s="1">
        <v>4</v>
      </c>
      <c r="B11" s="43" t="s">
        <v>388</v>
      </c>
      <c r="C11" s="15">
        <f>Bevételek!C188+Bevételek!C189+Bevételek!C190</f>
        <v>0</v>
      </c>
      <c r="D11" s="15">
        <f>Bevételek!D188+Bevételek!D189+Bevételek!D190</f>
        <v>0</v>
      </c>
      <c r="E11" s="15">
        <f>Bevételek!E188+Bevételek!E189+Bevételek!E190</f>
        <v>0</v>
      </c>
      <c r="F11" s="15">
        <f>Bevételek!F188+Bevételek!F189+Bevételek!F190</f>
        <v>0</v>
      </c>
      <c r="G11" s="15">
        <f>Bevételek!G188+Bevételek!G189+Bevételek!G190</f>
        <v>0</v>
      </c>
      <c r="H11" s="15">
        <f>Bevételek!H188+Bevételek!H189+Bevételek!H190</f>
        <v>0</v>
      </c>
      <c r="I11" s="15">
        <f>Bevételek!I188+Bevételek!I189+Bevételek!I190</f>
        <v>0</v>
      </c>
      <c r="J11" s="15">
        <f>Bevételek!J188+Bevételek!J189+Bevételek!J190</f>
        <v>0</v>
      </c>
      <c r="K11" s="44"/>
      <c r="L11" s="44"/>
      <c r="M11" s="44"/>
      <c r="N11" s="44"/>
      <c r="O11" s="30">
        <f aca="true" t="shared" si="0" ref="O11:O33">D11-C11</f>
        <v>0</v>
      </c>
      <c r="P11" s="30">
        <f aca="true" t="shared" si="1" ref="P11:P33">E11-D11</f>
        <v>0</v>
      </c>
    </row>
    <row r="12" spans="1:16" ht="15.75">
      <c r="A12" s="1">
        <v>5</v>
      </c>
      <c r="B12" s="43" t="s">
        <v>29</v>
      </c>
      <c r="C12" s="15">
        <f>Bevételek!C146+Bevételek!C160+Bevételek!C175</f>
        <v>0</v>
      </c>
      <c r="D12" s="15">
        <f>Bevételek!D146+Bevételek!D160+Bevételek!D175</f>
        <v>0</v>
      </c>
      <c r="E12" s="15">
        <f>Bevételek!E146+Bevételek!E160+Bevételek!E175</f>
        <v>0</v>
      </c>
      <c r="F12" s="15">
        <f>Bevételek!F146+Bevételek!F160+Bevételek!F175</f>
        <v>0</v>
      </c>
      <c r="G12" s="15">
        <f>Bevételek!G146+Bevételek!G160+Bevételek!G175</f>
        <v>0</v>
      </c>
      <c r="H12" s="15">
        <f>Bevételek!H146+Bevételek!H160+Bevételek!H175</f>
        <v>0</v>
      </c>
      <c r="I12" s="15">
        <f>Bevételek!I146+Bevételek!I160+Bevételek!I175</f>
        <v>0</v>
      </c>
      <c r="J12" s="15">
        <f>Bevételek!J146+Bevételek!J160+Bevételek!J175</f>
        <v>0</v>
      </c>
      <c r="K12" s="44"/>
      <c r="L12" s="44"/>
      <c r="M12" s="44"/>
      <c r="N12" s="44"/>
      <c r="O12" s="30">
        <f t="shared" si="0"/>
        <v>0</v>
      </c>
      <c r="P12" s="30">
        <f t="shared" si="1"/>
        <v>0</v>
      </c>
    </row>
    <row r="13" spans="1:16" ht="45">
      <c r="A13" s="1">
        <v>6</v>
      </c>
      <c r="B13" s="43" t="s">
        <v>30</v>
      </c>
      <c r="C13" s="15">
        <f>Bevételek!C169+Bevételek!C185+Bevételek!C186+Bevételek!C187+Bevételek!C224+Bevételek!C229+Bevételek!C233</f>
        <v>363238</v>
      </c>
      <c r="D13" s="15">
        <f>Bevételek!D169+Bevételek!D185+Bevételek!D186+Bevételek!D187+Bevételek!D224+Bevételek!D229+Bevételek!D233</f>
        <v>363238</v>
      </c>
      <c r="E13" s="15">
        <f>Bevételek!E169+Bevételek!E185+Bevételek!E186+Bevételek!E187+Bevételek!E224+Bevételek!E229+Bevételek!E233</f>
        <v>363238</v>
      </c>
      <c r="F13" s="15">
        <f>Bevételek!F169+Bevételek!F185+Bevételek!F186+Bevételek!F187+Bevételek!F224+Bevételek!F229+Bevételek!F233</f>
        <v>0</v>
      </c>
      <c r="G13" s="15">
        <f>Bevételek!G169+Bevételek!G185+Bevételek!G186+Bevételek!G187+Bevételek!G224+Bevételek!G229+Bevételek!G233</f>
        <v>0</v>
      </c>
      <c r="H13" s="15">
        <f>Bevételek!H169+Bevételek!H185+Bevételek!H186+Bevételek!H187+Bevételek!H224+Bevételek!H229+Bevételek!H233</f>
        <v>0</v>
      </c>
      <c r="I13" s="15">
        <f>Bevételek!I169+Bevételek!I185+Bevételek!I186+Bevételek!I187+Bevételek!I224+Bevételek!I229+Bevételek!I233</f>
        <v>0</v>
      </c>
      <c r="J13" s="15">
        <f>Bevételek!J169+Bevételek!J185+Bevételek!J186+Bevételek!J187+Bevételek!J224+Bevételek!J229+Bevételek!J233</f>
        <v>0</v>
      </c>
      <c r="K13" s="44"/>
      <c r="L13" s="44"/>
      <c r="M13" s="44"/>
      <c r="N13" s="44"/>
      <c r="O13" s="30">
        <f t="shared" si="0"/>
        <v>0</v>
      </c>
      <c r="P13" s="30">
        <f t="shared" si="1"/>
        <v>0</v>
      </c>
    </row>
    <row r="14" spans="1:16" ht="15.75">
      <c r="A14" s="1">
        <v>7</v>
      </c>
      <c r="B14" s="43" t="s">
        <v>31</v>
      </c>
      <c r="C14" s="15">
        <f>Bevételek!C235</f>
        <v>0</v>
      </c>
      <c r="D14" s="15">
        <f>Bevételek!D235</f>
        <v>0</v>
      </c>
      <c r="E14" s="15">
        <f>Bevételek!E235</f>
        <v>0</v>
      </c>
      <c r="F14" s="15">
        <f>Bevételek!F235</f>
        <v>0</v>
      </c>
      <c r="G14" s="15">
        <f>Bevételek!G235</f>
        <v>0</v>
      </c>
      <c r="H14" s="15">
        <f>Bevételek!H235</f>
        <v>0</v>
      </c>
      <c r="I14" s="15">
        <f>Bevételek!I235</f>
        <v>0</v>
      </c>
      <c r="J14" s="15">
        <f>Bevételek!J235</f>
        <v>0</v>
      </c>
      <c r="K14" s="44"/>
      <c r="L14" s="44"/>
      <c r="M14" s="44"/>
      <c r="N14" s="44"/>
      <c r="O14" s="30">
        <f t="shared" si="0"/>
        <v>0</v>
      </c>
      <c r="P14" s="30">
        <f t="shared" si="1"/>
        <v>0</v>
      </c>
    </row>
    <row r="15" spans="1:16" ht="30">
      <c r="A15" s="1">
        <v>8</v>
      </c>
      <c r="B15" s="43" t="s">
        <v>32</v>
      </c>
      <c r="C15" s="15">
        <f>Bevételek!C234</f>
        <v>0</v>
      </c>
      <c r="D15" s="15">
        <f>Bevételek!D234</f>
        <v>0</v>
      </c>
      <c r="E15" s="15">
        <f>Bevételek!E234</f>
        <v>0</v>
      </c>
      <c r="F15" s="15">
        <f>Bevételek!F234</f>
        <v>0</v>
      </c>
      <c r="G15" s="15">
        <f>Bevételek!G234</f>
        <v>0</v>
      </c>
      <c r="H15" s="15">
        <f>Bevételek!H234</f>
        <v>0</v>
      </c>
      <c r="I15" s="15">
        <f>Bevételek!I234</f>
        <v>0</v>
      </c>
      <c r="J15" s="15">
        <f>Bevételek!J234</f>
        <v>0</v>
      </c>
      <c r="K15" s="44"/>
      <c r="L15" s="44"/>
      <c r="M15" s="44"/>
      <c r="N15" s="44"/>
      <c r="O15" s="30">
        <f t="shared" si="0"/>
        <v>0</v>
      </c>
      <c r="P15" s="30">
        <f t="shared" si="1"/>
        <v>0</v>
      </c>
    </row>
    <row r="16" spans="1:16" ht="30">
      <c r="A16" s="1">
        <v>9</v>
      </c>
      <c r="B16" s="43" t="s">
        <v>389</v>
      </c>
      <c r="C16" s="15">
        <f>Bevételek!C52+Bevételek!C113+Bevételek!C244+Bevételek!C258</f>
        <v>0</v>
      </c>
      <c r="D16" s="15">
        <f>Bevételek!D52+Bevételek!D113+Bevételek!D244+Bevételek!D258</f>
        <v>0</v>
      </c>
      <c r="E16" s="15">
        <f>Bevételek!E52+Bevételek!E113+Bevételek!E244+Bevételek!E258</f>
        <v>0</v>
      </c>
      <c r="F16" s="15">
        <f>Bevételek!F52+Bevételek!F113+Bevételek!F244+Bevételek!F258</f>
        <v>0</v>
      </c>
      <c r="G16" s="15">
        <f>Bevételek!G52+Bevételek!G113+Bevételek!G244+Bevételek!G258</f>
        <v>0</v>
      </c>
      <c r="H16" s="15">
        <f>Bevételek!H52+Bevételek!H113+Bevételek!H244+Bevételek!H258</f>
        <v>0</v>
      </c>
      <c r="I16" s="15">
        <f>Bevételek!I52+Bevételek!I113+Bevételek!I244+Bevételek!I258</f>
        <v>0</v>
      </c>
      <c r="J16" s="15">
        <f>Bevételek!J52+Bevételek!J113+Bevételek!J244+Bevételek!J258</f>
        <v>0</v>
      </c>
      <c r="K16" s="44"/>
      <c r="L16" s="44"/>
      <c r="M16" s="44"/>
      <c r="N16" s="44"/>
      <c r="O16" s="30">
        <f t="shared" si="0"/>
        <v>0</v>
      </c>
      <c r="P16" s="30">
        <f t="shared" si="1"/>
        <v>0</v>
      </c>
    </row>
    <row r="17" spans="1:16" s="22" customFormat="1" ht="15.75">
      <c r="A17" s="1">
        <v>10</v>
      </c>
      <c r="B17" s="45" t="s">
        <v>51</v>
      </c>
      <c r="C17" s="18">
        <f>SUM(C10:C16)</f>
        <v>4263238</v>
      </c>
      <c r="D17" s="18">
        <f aca="true" t="shared" si="2" ref="D17:J17">SUM(D10:D16)</f>
        <v>4263238</v>
      </c>
      <c r="E17" s="18">
        <f t="shared" si="2"/>
        <v>4263238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44"/>
      <c r="L17" s="44"/>
      <c r="M17" s="44"/>
      <c r="N17" s="44"/>
      <c r="O17" s="30">
        <f t="shared" si="0"/>
        <v>0</v>
      </c>
      <c r="P17" s="30">
        <f t="shared" si="1"/>
        <v>0</v>
      </c>
    </row>
    <row r="18" spans="1:16" ht="15.75">
      <c r="A18" s="1">
        <v>11</v>
      </c>
      <c r="B18" s="45" t="s">
        <v>52</v>
      </c>
      <c r="C18" s="18">
        <f>ROUNDDOWN(C17*0.5,0)</f>
        <v>2131619</v>
      </c>
      <c r="D18" s="18">
        <f aca="true" t="shared" si="3" ref="D18:J18">ROUNDDOWN(D17*0.5,0)</f>
        <v>2131619</v>
      </c>
      <c r="E18" s="18">
        <f t="shared" si="3"/>
        <v>2131619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44"/>
      <c r="L18" s="44"/>
      <c r="M18" s="44"/>
      <c r="N18" s="44"/>
      <c r="O18" s="30">
        <f t="shared" si="0"/>
        <v>0</v>
      </c>
      <c r="P18" s="30">
        <f t="shared" si="1"/>
        <v>0</v>
      </c>
    </row>
    <row r="19" spans="1:16" ht="30">
      <c r="A19" s="1">
        <v>12</v>
      </c>
      <c r="B19" s="43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f>C19+K19+L19+M19</f>
        <v>0</v>
      </c>
      <c r="O19" s="30">
        <f t="shared" si="0"/>
        <v>0</v>
      </c>
      <c r="P19" s="30">
        <f t="shared" si="1"/>
        <v>0</v>
      </c>
    </row>
    <row r="20" spans="1:16" ht="30">
      <c r="A20" s="1">
        <v>13</v>
      </c>
      <c r="B20" s="43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 aca="true" t="shared" si="4" ref="N20:N33">C20+K20+L20+M20</f>
        <v>0</v>
      </c>
      <c r="O20" s="30">
        <f t="shared" si="0"/>
        <v>0</v>
      </c>
      <c r="P20" s="30">
        <f t="shared" si="1"/>
        <v>0</v>
      </c>
    </row>
    <row r="21" spans="1:16" ht="15.75">
      <c r="A21" s="1">
        <v>14</v>
      </c>
      <c r="B21" s="43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4"/>
        <v>0</v>
      </c>
      <c r="O21" s="30">
        <f t="shared" si="0"/>
        <v>0</v>
      </c>
      <c r="P21" s="30">
        <f t="shared" si="1"/>
        <v>0</v>
      </c>
    </row>
    <row r="22" spans="1:16" ht="15.75">
      <c r="A22" s="1">
        <v>15</v>
      </c>
      <c r="B22" s="43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4"/>
        <v>0</v>
      </c>
      <c r="O22" s="30">
        <f t="shared" si="0"/>
        <v>0</v>
      </c>
      <c r="P22" s="30">
        <f t="shared" si="1"/>
        <v>0</v>
      </c>
    </row>
    <row r="23" spans="1:16" ht="15.75">
      <c r="A23" s="1">
        <v>16</v>
      </c>
      <c r="B23" s="43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 t="shared" si="4"/>
        <v>0</v>
      </c>
      <c r="O23" s="30">
        <f t="shared" si="0"/>
        <v>0</v>
      </c>
      <c r="P23" s="30">
        <f t="shared" si="1"/>
        <v>0</v>
      </c>
    </row>
    <row r="24" spans="1:16" ht="15.75">
      <c r="A24" s="1">
        <v>17</v>
      </c>
      <c r="B24" s="43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 t="shared" si="4"/>
        <v>0</v>
      </c>
      <c r="O24" s="30">
        <f t="shared" si="0"/>
        <v>0</v>
      </c>
      <c r="P24" s="30">
        <f t="shared" si="1"/>
        <v>0</v>
      </c>
    </row>
    <row r="25" spans="1:16" ht="30">
      <c r="A25" s="1">
        <v>18</v>
      </c>
      <c r="B25" s="43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4"/>
        <v>0</v>
      </c>
      <c r="O25" s="30">
        <f t="shared" si="0"/>
        <v>0</v>
      </c>
      <c r="P25" s="30">
        <f t="shared" si="1"/>
        <v>0</v>
      </c>
    </row>
    <row r="26" spans="1:16" s="22" customFormat="1" ht="15.75">
      <c r="A26" s="1">
        <v>19</v>
      </c>
      <c r="B26" s="45" t="s">
        <v>53</v>
      </c>
      <c r="C26" s="18">
        <f>SUM(C19:C25)</f>
        <v>0</v>
      </c>
      <c r="D26" s="18">
        <f aca="true" t="shared" si="5" ref="D26:J26">SUM(D19:D25)</f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>SUM(K19:K25)</f>
        <v>0</v>
      </c>
      <c r="L26" s="18">
        <f>SUM(L19:L25)</f>
        <v>0</v>
      </c>
      <c r="M26" s="18">
        <f>SUM(M19:M25)</f>
        <v>0</v>
      </c>
      <c r="N26" s="15">
        <f t="shared" si="4"/>
        <v>0</v>
      </c>
      <c r="O26" s="30">
        <f t="shared" si="0"/>
        <v>0</v>
      </c>
      <c r="P26" s="30">
        <f t="shared" si="1"/>
        <v>0</v>
      </c>
    </row>
    <row r="27" spans="1:16" s="22" customFormat="1" ht="29.25">
      <c r="A27" s="1">
        <v>20</v>
      </c>
      <c r="B27" s="45" t="s">
        <v>54</v>
      </c>
      <c r="C27" s="18">
        <f>C18-C26</f>
        <v>2131619</v>
      </c>
      <c r="D27" s="18">
        <f aca="true" t="shared" si="6" ref="D27:J27">D18-D26</f>
        <v>2131619</v>
      </c>
      <c r="E27" s="18">
        <f t="shared" si="6"/>
        <v>2131619</v>
      </c>
      <c r="F27" s="18">
        <f t="shared" si="6"/>
        <v>0</v>
      </c>
      <c r="G27" s="18">
        <f t="shared" si="6"/>
        <v>0</v>
      </c>
      <c r="H27" s="18">
        <f t="shared" si="6"/>
        <v>0</v>
      </c>
      <c r="I27" s="18">
        <f t="shared" si="6"/>
        <v>0</v>
      </c>
      <c r="J27" s="18">
        <f t="shared" si="6"/>
        <v>0</v>
      </c>
      <c r="K27" s="44"/>
      <c r="L27" s="44"/>
      <c r="M27" s="44"/>
      <c r="N27" s="44"/>
      <c r="O27" s="30">
        <f t="shared" si="0"/>
        <v>0</v>
      </c>
      <c r="P27" s="30">
        <f t="shared" si="1"/>
        <v>0</v>
      </c>
    </row>
    <row r="28" spans="1:16" s="22" customFormat="1" ht="42.75">
      <c r="A28" s="1">
        <v>21</v>
      </c>
      <c r="B28" s="46" t="s">
        <v>384</v>
      </c>
      <c r="C28" s="18">
        <f>SUM(C29:C33)</f>
        <v>0</v>
      </c>
      <c r="D28" s="18">
        <f aca="true" t="shared" si="7" ref="D28:J28">SUM(D29:D33)</f>
        <v>0</v>
      </c>
      <c r="E28" s="18">
        <f t="shared" si="7"/>
        <v>0</v>
      </c>
      <c r="F28" s="18">
        <f t="shared" si="7"/>
        <v>0</v>
      </c>
      <c r="G28" s="18">
        <f t="shared" si="7"/>
        <v>0</v>
      </c>
      <c r="H28" s="18">
        <f t="shared" si="7"/>
        <v>0</v>
      </c>
      <c r="I28" s="18">
        <f t="shared" si="7"/>
        <v>0</v>
      </c>
      <c r="J28" s="18">
        <f t="shared" si="7"/>
        <v>0</v>
      </c>
      <c r="K28" s="18">
        <f>SUM(K29:K33)</f>
        <v>0</v>
      </c>
      <c r="L28" s="18">
        <f>SUM(L29:L33)</f>
        <v>0</v>
      </c>
      <c r="M28" s="18">
        <f>SUM(M29:M33)</f>
        <v>0</v>
      </c>
      <c r="N28" s="15">
        <f t="shared" si="4"/>
        <v>0</v>
      </c>
      <c r="O28" s="30">
        <f t="shared" si="0"/>
        <v>0</v>
      </c>
      <c r="P28" s="30">
        <f t="shared" si="1"/>
        <v>0</v>
      </c>
    </row>
    <row r="29" spans="1:16" ht="30">
      <c r="A29" s="1">
        <v>22</v>
      </c>
      <c r="B29" s="43" t="s">
        <v>391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 t="shared" si="4"/>
        <v>0</v>
      </c>
      <c r="O29" s="30">
        <f t="shared" si="0"/>
        <v>0</v>
      </c>
      <c r="P29" s="30">
        <f t="shared" si="1"/>
        <v>0</v>
      </c>
    </row>
    <row r="30" spans="1:16" ht="45">
      <c r="A30" s="1">
        <v>23</v>
      </c>
      <c r="B30" s="43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4"/>
        <v>0</v>
      </c>
      <c r="O30" s="30">
        <f t="shared" si="0"/>
        <v>0</v>
      </c>
      <c r="P30" s="30">
        <f t="shared" si="1"/>
        <v>0</v>
      </c>
    </row>
    <row r="31" spans="1:16" ht="30">
      <c r="A31" s="1">
        <v>24</v>
      </c>
      <c r="B31" s="43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 t="shared" si="4"/>
        <v>0</v>
      </c>
      <c r="O31" s="30">
        <f t="shared" si="0"/>
        <v>0</v>
      </c>
      <c r="P31" s="30">
        <f t="shared" si="1"/>
        <v>0</v>
      </c>
    </row>
    <row r="32" spans="1:16" ht="15.75">
      <c r="A32" s="1">
        <v>25</v>
      </c>
      <c r="B32" s="43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4"/>
        <v>0</v>
      </c>
      <c r="O32" s="30">
        <f t="shared" si="0"/>
        <v>0</v>
      </c>
      <c r="P32" s="30">
        <f t="shared" si="1"/>
        <v>0</v>
      </c>
    </row>
    <row r="33" spans="1:16" ht="45">
      <c r="A33" s="1">
        <v>26</v>
      </c>
      <c r="B33" s="43" t="s">
        <v>383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4"/>
        <v>0</v>
      </c>
      <c r="O33" s="30">
        <f t="shared" si="0"/>
        <v>0</v>
      </c>
      <c r="P33" s="30">
        <f t="shared" si="1"/>
        <v>0</v>
      </c>
    </row>
    <row r="34" ht="15">
      <c r="N34" s="216"/>
    </row>
  </sheetData>
  <sheetProtection/>
  <mergeCells count="5">
    <mergeCell ref="A1:N1"/>
    <mergeCell ref="A3:N3"/>
    <mergeCell ref="A4:N4"/>
    <mergeCell ref="B8:B9"/>
    <mergeCell ref="A2:N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1" r:id="rId1"/>
  <headerFooter>
    <oddHeader>&amp;R&amp;"Arial,Normál"&amp;10
3. melléklet a 4/2019.(III.14.) önkormányzati rendelethez
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13.7109375" style="0" customWidth="1"/>
  </cols>
  <sheetData>
    <row r="1" spans="1:6" s="2" customFormat="1" ht="15.75">
      <c r="A1" s="282" t="s">
        <v>505</v>
      </c>
      <c r="B1" s="282"/>
      <c r="C1" s="282"/>
      <c r="D1" s="282"/>
      <c r="E1" s="282"/>
      <c r="F1" s="282"/>
    </row>
    <row r="2" spans="1:6" s="2" customFormat="1" ht="15.75">
      <c r="A2" s="282" t="s">
        <v>473</v>
      </c>
      <c r="B2" s="282"/>
      <c r="C2" s="282"/>
      <c r="D2" s="282"/>
      <c r="E2" s="282"/>
      <c r="F2" s="282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99" t="s">
        <v>9</v>
      </c>
      <c r="C5" s="6" t="s">
        <v>475</v>
      </c>
      <c r="D5" s="6" t="s">
        <v>516</v>
      </c>
      <c r="E5" s="6" t="s">
        <v>531</v>
      </c>
      <c r="F5" s="6" t="s">
        <v>5</v>
      </c>
    </row>
    <row r="6" spans="1:7" s="10" customFormat="1" ht="15.75">
      <c r="A6" s="1">
        <v>2</v>
      </c>
      <c r="B6" s="300"/>
      <c r="C6" s="6" t="s">
        <v>593</v>
      </c>
      <c r="D6" s="6" t="s">
        <v>593</v>
      </c>
      <c r="E6" s="6" t="s">
        <v>593</v>
      </c>
      <c r="F6" s="6" t="s">
        <v>593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4/2019.(III.14.)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2019-09-25T13:10:20Z</cp:lastPrinted>
  <dcterms:created xsi:type="dcterms:W3CDTF">2011-02-02T09:24:37Z</dcterms:created>
  <dcterms:modified xsi:type="dcterms:W3CDTF">2019-09-26T13:08:48Z</dcterms:modified>
  <cp:category/>
  <cp:version/>
  <cp:contentType/>
  <cp:contentStatus/>
</cp:coreProperties>
</file>