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9" activeTab="14"/>
  </bookViews>
  <sheets>
    <sheet name="Mód dec.31." sheetId="1" r:id="rId1"/>
    <sheet name="Mód. 10 ........" sheetId="2" r:id="rId2"/>
    <sheet name="Mód. 05. ..." sheetId="3" r:id="rId3"/>
    <sheet name="Összesen" sheetId="4" r:id="rId4"/>
    <sheet name="Felh" sheetId="5" r:id="rId5"/>
    <sheet name="Adósságot kel.köt." sheetId="6" r:id="rId6"/>
    <sheet name="EU" sheetId="7" r:id="rId7"/>
    <sheet name="Egyensúly 2012-2014. " sheetId="8" r:id="rId8"/>
    <sheet name="utem" sheetId="9" r:id="rId9"/>
    <sheet name="tobbeves" sheetId="10" r:id="rId10"/>
    <sheet name="közvetett támog" sheetId="11" r:id="rId11"/>
    <sheet name="Adósságot kel.köt. (2)" sheetId="12" r:id="rId12"/>
    <sheet name="Bevételek" sheetId="13" r:id="rId13"/>
    <sheet name="Kiadás" sheetId="14" r:id="rId14"/>
    <sheet name="COFOG" sheetId="15" r:id="rId15"/>
    <sheet name="Határozat" sheetId="16" r:id="rId16"/>
    <sheet name="Határozat (2)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aa" localSheetId="1">'[1]vagyon'!#REF!</definedName>
    <definedName name="aa">'[1]vagyon'!#REF!</definedName>
    <definedName name="aaa" localSheetId="1">'[1]vagyon'!#REF!</definedName>
    <definedName name="aaa">'[1]vagyon'!#REF!</definedName>
    <definedName name="bb" localSheetId="1">'[1]vagyon'!#REF!</definedName>
    <definedName name="bb">'[1]vagyon'!#REF!</definedName>
    <definedName name="bbb" localSheetId="1">'[1]vagyon'!#REF!</definedName>
    <definedName name="bbb">'[1]vagyon'!#REF!</definedName>
    <definedName name="bháza" localSheetId="1">'[1]vagyon'!#REF!</definedName>
    <definedName name="bháza">'[1]vagyon'!#REF!</definedName>
    <definedName name="CC" localSheetId="1">'[1]vagyon'!#REF!</definedName>
    <definedName name="CC">'[1]vagyon'!#REF!</definedName>
    <definedName name="ccc" localSheetId="1">'[1]vagyon'!#REF!</definedName>
    <definedName name="ccc">'[1]vagyon'!#REF!</definedName>
    <definedName name="cccc" localSheetId="1">'[2]vagyon'!#REF!</definedName>
    <definedName name="cccc">'[2]vagyon'!#REF!</definedName>
    <definedName name="cccccc" localSheetId="1">'[1]vagyon'!#REF!</definedName>
    <definedName name="cccccc">'[1]vagyon'!#REF!</definedName>
    <definedName name="ee" localSheetId="1">'[2]vagyon'!#REF!</definedName>
    <definedName name="ee">'[2]vagyon'!#REF!</definedName>
    <definedName name="éé" localSheetId="1">'[1]vagyon'!#REF!</definedName>
    <definedName name="éé">'[1]vagyon'!#REF!</definedName>
    <definedName name="ééééé" localSheetId="1">'[1]vagyon'!#REF!</definedName>
    <definedName name="ééééé">'[1]vagyon'!#REF!</definedName>
    <definedName name="ff" localSheetId="1">'[2]vagyon'!#REF!</definedName>
    <definedName name="ff">'[2]vagyon'!#REF!</definedName>
    <definedName name="fff" localSheetId="1">'[1]vagyon'!#REF!</definedName>
    <definedName name="fff">'[1]vagyon'!#REF!</definedName>
    <definedName name="ffff" localSheetId="1">'[1]vagyon'!#REF!</definedName>
    <definedName name="ffff">'[1]vagyon'!#REF!</definedName>
    <definedName name="ffffffff" localSheetId="1">'[1]vagyon'!#REF!</definedName>
    <definedName name="ffffffff">'[1]vagyon'!#REF!</definedName>
    <definedName name="HHH" localSheetId="1">'[1]vagyon'!#REF!</definedName>
    <definedName name="HHH">'[1]vagyon'!#REF!</definedName>
    <definedName name="HHHH" localSheetId="1">'[1]vagyon'!#REF!</definedName>
    <definedName name="HHHH">'[1]vagyon'!#REF!</definedName>
    <definedName name="iiii" localSheetId="1">'[1]vagyon'!#REF!</definedName>
    <definedName name="iiii">'[1]vagyon'!#REF!</definedName>
    <definedName name="kkk" localSheetId="1">'[1]vagyon'!#REF!</definedName>
    <definedName name="kkk">'[1]vagyon'!#REF!</definedName>
    <definedName name="kkkkk" localSheetId="1">'[1]vagyon'!#REF!</definedName>
    <definedName name="kkkkk">'[1]vagyon'!#REF!</definedName>
    <definedName name="lll" localSheetId="1">'[1]vagyon'!#REF!</definedName>
    <definedName name="lll">'[1]vagyon'!#REF!</definedName>
    <definedName name="mm" localSheetId="1">'[1]vagyon'!#REF!</definedName>
    <definedName name="mm">'[1]vagyon'!#REF!</definedName>
    <definedName name="mmm" localSheetId="1">'[1]vagyon'!#REF!</definedName>
    <definedName name="mmm">'[1]vagyon'!#REF!</definedName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4">'Felh'!$1:$6</definedName>
    <definedName name="_xlnm.Print_Titles" localSheetId="13">'Kiadás'!$1:$4</definedName>
    <definedName name="_xlnm.Print_Titles" localSheetId="10">'közvetett támog'!$1:$3</definedName>
    <definedName name="_xlnm.Print_Titles" localSheetId="3">'Összesen'!$1:$4</definedName>
    <definedName name="Nyomtatási_ter" localSheetId="1">'[1]vagyon'!#REF!</definedName>
    <definedName name="Nyomtatási_ter">'[1]vagyon'!#REF!</definedName>
    <definedName name="OOO" localSheetId="1">'[2]vagyon'!#REF!</definedName>
    <definedName name="OOO">'[2]vagyon'!#REF!</definedName>
    <definedName name="OOOO" localSheetId="1">'[1]vagyon'!#REF!</definedName>
    <definedName name="OOOO">'[1]vagyon'!#REF!</definedName>
    <definedName name="OOOOOO" localSheetId="1">'[1]vagyon'!#REF!</definedName>
    <definedName name="OOOOOO">'[1]vagyon'!#REF!</definedName>
    <definedName name="OOÚÚÚÚ" localSheetId="1">'[1]vagyon'!#REF!</definedName>
    <definedName name="OOÚÚÚÚ">'[1]vagyon'!#REF!</definedName>
    <definedName name="OŐŐ" localSheetId="1">'[1]vagyon'!#REF!</definedName>
    <definedName name="OŐŐ">'[1]vagyon'!#REF!</definedName>
    <definedName name="ŐŐŐ" localSheetId="1">'[1]vagyon'!#REF!</definedName>
    <definedName name="ŐŐŐ">'[1]vagyon'!#REF!</definedName>
    <definedName name="Pénzmaradvány." localSheetId="1">'[2]vagyon'!#REF!</definedName>
    <definedName name="Pénzmaradvány.">'[2]vagyon'!#REF!</definedName>
    <definedName name="pénzmaradvány1" localSheetId="1">'[1]vagyon'!#REF!</definedName>
    <definedName name="pénzmaradvány1">'[1]vagyon'!#REF!</definedName>
    <definedName name="pmar" localSheetId="1">'[3]vagyon'!#REF!</definedName>
    <definedName name="pmar">'[3]vagyon'!#REF!</definedName>
    <definedName name="pp" localSheetId="1">'[1]vagyon'!#REF!</definedName>
    <definedName name="pp">'[1]vagyon'!#REF!</definedName>
    <definedName name="uu" localSheetId="1">'[1]vagyon'!#REF!</definedName>
    <definedName name="uu">'[1]vagyon'!#REF!</definedName>
    <definedName name="uuuuu" localSheetId="1">'[1]vagyon'!#REF!</definedName>
    <definedName name="uuuuu">'[1]vagyon'!#REF!</definedName>
    <definedName name="ŰŰ" localSheetId="1">'[2]vagyon'!#REF!</definedName>
    <definedName name="ŰŰ">'[2]vagyon'!#REF!</definedName>
    <definedName name="vagy" localSheetId="1">'[4]vagyon'!#REF!</definedName>
    <definedName name="vagy">'[4]vagyon'!#REF!</definedName>
    <definedName name="ww" localSheetId="1">'[1]vagyon'!#REF!</definedName>
    <definedName name="ww">'[1]vagyon'!#REF!</definedName>
    <definedName name="XXXX" localSheetId="1">'[1]vagyon'!#REF!</definedName>
    <definedName name="XXXX">'[1]vagyon'!#REF!</definedName>
    <definedName name="xxxxx" localSheetId="1">'[1]vagyon'!#REF!</definedName>
    <definedName name="xxxxx">'[1]vagyon'!#REF!</definedName>
    <definedName name="ZZZZZ" localSheetId="1">'[1]vagyon'!#REF!</definedName>
    <definedName name="ZZZZZ">'[1]vagyon'!#REF!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<sst xmlns="http://schemas.openxmlformats.org/spreadsheetml/2006/main" count="1221" uniqueCount="679">
  <si>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</si>
  <si>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</si>
  <si>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</si>
  <si>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</si>
  <si>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</si>
  <si>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</si>
  <si>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</si>
  <si>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</si>
  <si>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</si>
  <si>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</si>
  <si>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</si>
  <si>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</si>
  <si>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</si>
  <si>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</si>
  <si>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</si>
  <si>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</si>
  <si>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</si>
  <si>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</si>
  <si>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</si>
  <si>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</si>
  <si>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</si>
  <si>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</si>
  <si>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</si>
  <si>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</si>
  <si>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</si>
  <si>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</si>
  <si>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</si>
  <si>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</si>
  <si>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</si>
  <si>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</si>
  <si>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</si>
  <si>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</si>
  <si>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</si>
  <si>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</si>
  <si>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</si>
  <si>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</si>
  <si>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</si>
  <si>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</si>
  <si>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</si>
  <si>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</si>
  <si>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</si>
  <si>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</si>
  <si>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</si>
  <si>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</si>
  <si>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</si>
  <si>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</si>
  <si>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</si>
  <si>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</si>
  <si>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</si>
  <si>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</si>
  <si>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</si>
  <si>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</si>
  <si>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</si>
  <si>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</si>
  <si>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</si>
  <si>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</si>
  <si>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</si>
  <si>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</si>
  <si>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</si>
  <si>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</si>
  <si>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</si>
  <si>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</si>
  <si>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</si>
  <si>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</si>
  <si>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</si>
  <si>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</si>
  <si>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</si>
  <si>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</si>
  <si>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</si>
  <si>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</si>
  <si>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</si>
  <si>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</si>
  <si>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</si>
  <si>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</si>
  <si>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</si>
  <si>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</si>
  <si>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</si>
  <si>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</si>
  <si>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</si>
  <si>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</si>
  <si>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</si>
  <si>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</si>
  <si>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</si>
  <si>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</si>
  <si>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</si>
  <si>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</si>
  <si>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</si>
  <si>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</si>
  <si>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</si>
  <si>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</si>
  <si>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</si>
  <si>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</si>
  <si>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</si>
  <si>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</si>
  <si>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</si>
  <si>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</si>
  <si>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</si>
  <si>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</si>
  <si>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</si>
  <si>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</si>
  <si>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</si>
  <si>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</si>
  <si>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</si>
  <si>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</si>
  <si>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</si>
  <si>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</si>
  <si>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</si>
  <si>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</si>
  <si>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</si>
  <si>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</si>
  <si>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</si>
  <si>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</si>
  <si>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</si>
  <si>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</si>
  <si>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</si>
  <si>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</si>
  <si>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</si>
  <si>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</si>
  <si>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</si>
  <si>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</si>
  <si>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</si>
  <si>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</si>
  <si>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</si>
  <si>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</si>
  <si>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</si>
  <si>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</si>
  <si>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</si>
  <si>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</si>
  <si>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</si>
  <si>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</si>
  <si>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</si>
  <si>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</si>
  <si>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</si>
  <si>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</si>
  <si>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</si>
  <si>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</si>
  <si>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</si>
  <si>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</si>
  <si>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</si>
  <si>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</si>
  <si>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</si>
  <si>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</si>
  <si>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</si>
  <si>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</si>
  <si>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</si>
  <si>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</si>
  <si>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</si>
  <si>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</si>
  <si>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</si>
  <si>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</si>
  <si>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</si>
  <si>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</si>
  <si>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</si>
  <si>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</si>
  <si>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</si>
  <si>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</si>
  <si>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</si>
  <si>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</si>
  <si>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</si>
  <si>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</si>
  <si>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</si>
  <si>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</si>
  <si>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</si>
  <si>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</si>
  <si>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</si>
  <si>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</si>
  <si>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</si>
  <si>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</si>
  <si>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</si>
  <si>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</si>
  <si>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</si>
  <si>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</si>
  <si>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</si>
  <si>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</si>
  <si>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</si>
  <si>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</si>
  <si>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</si>
  <si>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</si>
  <si>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</si>
  <si>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</si>
  <si>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</si>
  <si>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</si>
  <si>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</si>
  <si>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</si>
  <si>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</si>
  <si>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</si>
  <si>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</si>
  <si>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</si>
  <si>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</si>
  <si>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</si>
  <si>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</si>
  <si>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</si>
  <si>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</si>
  <si>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</si>
  <si>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</si>
  <si>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</si>
  <si>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</si>
  <si>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</si>
  <si>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</si>
  <si>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</si>
  <si>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</si>
  <si>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</si>
  <si>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</si>
  <si>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</si>
  <si>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</si>
  <si>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</si>
  <si>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</si>
  <si>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</si>
  <si>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</si>
  <si>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</si>
  <si>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</si>
  <si>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</si>
  <si>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</si>
  <si>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</si>
  <si>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</si>
  <si>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</si>
  <si>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</si>
  <si>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</si>
  <si>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</si>
  <si>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</si>
  <si>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</si>
  <si>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</si>
  <si>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</si>
  <si>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</si>
  <si>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</si>
  <si>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</si>
  <si>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</si>
  <si>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</si>
  <si>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</si>
  <si>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</si>
  <si>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</si>
  <si>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</si>
  <si>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</si>
  <si>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</si>
  <si>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</si>
  <si>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</si>
  <si>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</si>
  <si>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</si>
  <si>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</si>
  <si>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</si>
  <si>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</si>
  <si>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</si>
  <si>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</si>
  <si>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</si>
  <si>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</si>
  <si>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</si>
  <si>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</si>
  <si>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</si>
  <si>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</si>
  <si>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</si>
  <si>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</si>
  <si>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</si>
  <si>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</si>
  <si>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</si>
  <si>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</si>
  <si>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</si>
  <si>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</si>
  <si>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</si>
  <si>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</si>
  <si>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</si>
  <si>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</si>
  <si>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</si>
  <si>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</si>
  <si>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</si>
  <si>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</si>
  <si>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</si>
  <si>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</si>
  <si>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</si>
  <si>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</si>
  <si>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</si>
  <si>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</si>
  <si>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</si>
  <si>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</si>
  <si>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</si>
  <si>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</si>
  <si>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</si>
  <si>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</si>
  <si>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</si>
  <si>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</si>
  <si>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</si>
  <si>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</si>
  <si>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</si>
  <si>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</si>
  <si>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</si>
  <si>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</si>
  <si>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</si>
  <si>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</si>
  <si>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</si>
  <si>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</si>
  <si>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</si>
  <si>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</si>
  <si>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</si>
  <si>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</si>
  <si>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</si>
  <si>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</si>
  <si>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</si>
  <si>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</si>
  <si>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</si>
  <si>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</si>
  <si>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</si>
  <si>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</si>
  <si>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</si>
  <si>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</si>
  <si>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</si>
  <si>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</si>
  <si>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</si>
  <si>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</si>
  <si>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</si>
  <si>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</si>
  <si>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</si>
  <si>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</si>
  <si>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</si>
  <si>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</si>
  <si>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</si>
  <si>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</si>
  <si>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</si>
  <si>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</si>
  <si>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</si>
  <si>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</si>
  <si>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</si>
  <si>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</si>
  <si>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</si>
  <si>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</si>
  <si>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</si>
  <si>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</si>
  <si>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</si>
  <si>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</si>
  <si>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</si>
  <si>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</si>
  <si>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</si>
  <si>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</si>
  <si>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</si>
  <si>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</si>
  <si>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</si>
  <si>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</si>
  <si>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</si>
  <si>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</si>
  <si>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</si>
  <si>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</si>
  <si>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</si>
  <si>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</si>
  <si>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</si>
  <si>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</si>
  <si>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</si>
  <si>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</si>
  <si>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</si>
  <si>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</si>
  <si>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</si>
  <si>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</si>
  <si>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</si>
  <si>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</si>
  <si>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</si>
  <si>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</si>
  <si>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</si>
  <si>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</si>
  <si>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</si>
  <si>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</si>
  <si>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</si>
  <si>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</si>
  <si>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</si>
  <si>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</si>
  <si>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</si>
  <si>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</si>
  <si>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</si>
  <si>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</si>
  <si>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</si>
  <si>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</si>
  <si>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</si>
  <si>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</si>
  <si>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</si>
  <si>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</si>
  <si>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</si>
  <si>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</si>
  <si>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</si>
  <si>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</si>
  <si>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</si>
  <si>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</si>
  <si>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</si>
  <si>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</si>
  <si>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</si>
  <si>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</si>
  <si>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</si>
  <si>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</si>
  <si>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</si>
  <si>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</si>
  <si>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</si>
  <si>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</si>
  <si>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</si>
  <si>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</si>
  <si>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</si>
  <si>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</si>
  <si>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</si>
  <si>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</si>
  <si>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</si>
  <si>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</si>
  <si>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</si>
  <si>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</si>
  <si>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</si>
  <si>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</si>
  <si>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</si>
  <si>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</si>
  <si>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</si>
  <si>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</si>
  <si>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</si>
  <si>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</si>
  <si>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</si>
  <si>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</si>
  <si>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</si>
  <si>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</si>
  <si>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</si>
  <si>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</si>
  <si>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</si>
  <si>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</si>
  <si>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</si>
  <si>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</si>
  <si>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</si>
  <si>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</si>
  <si>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</si>
  <si>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</si>
  <si>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</si>
  <si>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</si>
  <si>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</si>
  <si>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</si>
  <si>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</si>
  <si>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</si>
  <si>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</si>
  <si>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</si>
  <si>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</si>
  <si>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</si>
  <si>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</si>
  <si>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</si>
  <si>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</si>
  <si>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</si>
  <si>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</si>
  <si>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</si>
  <si>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</si>
  <si>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</si>
  <si>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</si>
  <si>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</si>
  <si>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</si>
  <si>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</si>
  <si>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</si>
  <si>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</si>
  <si>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</si>
  <si>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</si>
  <si>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</si>
  <si>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</si>
  <si>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</si>
  <si>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</si>
  <si>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</si>
  <si>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</si>
  <si>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</si>
  <si>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</si>
  <si>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</si>
  <si>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</si>
  <si>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</si>
  <si>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</si>
  <si>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</si>
  <si>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</si>
  <si>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</si>
  <si>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</si>
  <si>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</si>
  <si>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</si>
  <si>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</si>
  <si>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</si>
  <si>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</si>
  <si>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</si>
  <si>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</si>
  <si>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</si>
  <si>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</si>
  <si>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</si>
  <si>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</si>
  <si>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</si>
  <si>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</si>
  <si>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</si>
  <si>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</si>
  <si>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</si>
  <si>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</si>
  <si>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</si>
  <si>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</si>
  <si>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</si>
  <si>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</si>
  <si>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</si>
  <si>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</si>
  <si>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</si>
  <si>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</si>
  <si>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</si>
  <si>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</si>
  <si>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</si>
  <si>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</si>
  <si>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</si>
  <si>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</si>
  <si>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</si>
  <si>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</si>
  <si>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</si>
  <si>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</si>
  <si>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</si>
  <si>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</si>
  <si>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</si>
  <si>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</si>
  <si>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</si>
  <si>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</si>
  <si>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</si>
  <si>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</si>
  <si>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</si>
  <si>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</si>
  <si>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</si>
  <si>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</si>
  <si>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</si>
  <si>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</si>
  <si>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</si>
  <si>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</si>
  <si>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</si>
  <si>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</si>
  <si>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</si>
  <si>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</si>
  <si>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</si>
  <si>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</si>
  <si>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</si>
  <si>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</si>
  <si>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</si>
  <si>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</si>
  <si>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</si>
  <si>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</si>
  <si>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 xml:space="preserve"> - Útfelújítás</t>
  </si>
  <si>
    <t xml:space="preserve"> - Falusi bemutató porta kialakítása tervezési díj</t>
  </si>
  <si>
    <t xml:space="preserve"> - Falusi bemutató porta kialakítása kivitelezés</t>
  </si>
  <si>
    <t xml:space="preserve"> - Kápolna felújítása tervezési díj</t>
  </si>
  <si>
    <t xml:space="preserve"> - Kápolna felújítása kivitelezés</t>
  </si>
  <si>
    <t>- Ingatlan vásárlása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</si>
  <si>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</si>
  <si>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</si>
  <si>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</si>
  <si>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</si>
  <si>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</si>
  <si>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</si>
  <si>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</si>
  <si>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</si>
  <si>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</si>
  <si>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</si>
  <si>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</si>
  <si>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</si>
  <si>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</si>
  <si>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 xml:space="preserve"> - Útfelújítás vis maior 7. hrsz-ú út </t>
  </si>
  <si>
    <t>Likvid hitel</t>
  </si>
  <si>
    <t>Mód. 07…</t>
  </si>
  <si>
    <t xml:space="preserve"> - Út vis maior 013 hrsz-ú</t>
  </si>
  <si>
    <t xml:space="preserve"> - utánfutó beszerzés</t>
  </si>
  <si>
    <t xml:space="preserve"> - Lendvadedesi tó vis maior saját erő</t>
  </si>
  <si>
    <t xml:space="preserve"> - Mentőszolgálat Alapítvány</t>
  </si>
  <si>
    <t xml:space="preserve"> - Medicopter Alapítvány</t>
  </si>
  <si>
    <t xml:space="preserve">   - Dr. Hetés Ferenc Rendelőintézet</t>
  </si>
  <si>
    <t>2016. 07…</t>
  </si>
  <si>
    <t xml:space="preserve"> - Vízmű Zrt vízdíj támogatás</t>
  </si>
  <si>
    <t xml:space="preserve">   - X. Parasztolimpia támog. </t>
  </si>
  <si>
    <t>GOSZTOLA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</si>
  <si>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</si>
  <si>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</si>
  <si>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</si>
  <si>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</si>
  <si>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 -Szent György energiapark és Bakancsos út kialakítása </t>
  </si>
  <si>
    <t>-Matáv torony 48/2 hrsz. terület  vásárlás</t>
  </si>
  <si>
    <t>2020.</t>
  </si>
  <si>
    <t xml:space="preserve">2017. ÉVI SAJÁT BEVÉTELEI, TOVÁBBÁ ADÓSSÁGOT KELETKEZTETŐ </t>
  </si>
  <si>
    <r>
      <t>GOSZTOLA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</si>
  <si>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</si>
  <si>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</si>
  <si>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</si>
  <si>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</si>
  <si>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</si>
  <si>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r>
      <t xml:space="preserve">GOSZTOLA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</si>
  <si>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 xml:space="preserve">2015. Tény </t>
  </si>
  <si>
    <t>2016. várható tény</t>
  </si>
  <si>
    <t>2017. terv</t>
  </si>
  <si>
    <t>GOSZTOLA KÖZSÉG ÖNKORMÁNYZATA 2015-2017. ÉVI MŰKÖDÉSI ÉS FELHALMOZÁSI</t>
  </si>
  <si>
    <t>Gosztola Község Önkormányzata Képviselő-testületének 14/2017.(III.13.)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</si>
  <si>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Gosztola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</si>
  <si>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</si>
  <si>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</si>
  <si>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</si>
  <si>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Bevétel:</t>
  </si>
  <si>
    <t xml:space="preserve">Működési célú átvett pénzeszköz vállalkozástól </t>
  </si>
  <si>
    <t>Kiadás:</t>
  </si>
  <si>
    <t xml:space="preserve"> A helyi önkormányzatok  előző évi elszámolásából származó kiad.</t>
  </si>
  <si>
    <t>(:Balogh Ferenc:)</t>
  </si>
  <si>
    <t>Összesen:</t>
  </si>
  <si>
    <t>Előző évi költségvetési maradvány igénybevétele</t>
  </si>
  <si>
    <t>Zöldterület- kezelés</t>
  </si>
  <si>
    <t>Személyi juttatás</t>
  </si>
  <si>
    <t>Munkaadót terhelő járulék</t>
  </si>
  <si>
    <t>Rédics, 2017. május 23.</t>
  </si>
  <si>
    <t xml:space="preserve">     - VÍZMŰ ZRT-től 2016. évi fel nem használt vízdíjtámog. </t>
  </si>
  <si>
    <t xml:space="preserve">Vízmű Zrt.fel nem használt 2016. évi vízdíj támogatás </t>
  </si>
  <si>
    <t>Gosztola Község Önkormányzata 2017. évi költségvetésének módosítása
 2017. május 30-tól</t>
  </si>
  <si>
    <t>Egyéb működési célú támog. ÁHT-n kívülre</t>
  </si>
  <si>
    <t>- Nem nevesített civil szervezetek</t>
  </si>
  <si>
    <t>- Medicopter Alapítvány támogatása</t>
  </si>
  <si>
    <t>Belső átcsoportosítás:</t>
  </si>
  <si>
    <t>Terhelendő</t>
  </si>
  <si>
    <t>Jóváirandó</t>
  </si>
  <si>
    <t>Egyéb felhalmozási célú támogatások ÁHT-n kívülre</t>
  </si>
  <si>
    <t>23a</t>
  </si>
  <si>
    <t>23b</t>
  </si>
  <si>
    <t>O</t>
  </si>
  <si>
    <t>P</t>
  </si>
  <si>
    <t>Q</t>
  </si>
  <si>
    <t>R</t>
  </si>
  <si>
    <t>"</t>
  </si>
  <si>
    <t>- polgármesteri bér emelés különbözetére</t>
  </si>
  <si>
    <t xml:space="preserve">Gosztola Község Önkormányzata 2017. évi költségvetésének módosítása
 2017. október       </t>
  </si>
  <si>
    <t xml:space="preserve"> Polgármesteri illetmény különb.</t>
  </si>
  <si>
    <t xml:space="preserve">Lakossági víz-és csatorna szolg. </t>
  </si>
  <si>
    <t>Működési célú pénzeszköz átadás ÁHT kívűlre :</t>
  </si>
  <si>
    <t xml:space="preserve">VÍZMŰ Zrt vízdíj támog. </t>
  </si>
  <si>
    <t>Müködési célú költségvetési tám.és kieg.tám.</t>
  </si>
  <si>
    <t>Mük.célú átvett pénzeszk.</t>
  </si>
  <si>
    <t>Polgármesteri hatáskörben történt módosítás</t>
  </si>
  <si>
    <t xml:space="preserve">adatok Ft-ban </t>
  </si>
  <si>
    <t>Gosztola Község Önkormányzata</t>
  </si>
  <si>
    <t>2017. július 31.</t>
  </si>
  <si>
    <t>2017.augusztus 31.</t>
  </si>
  <si>
    <t>A helyi önkormányzatok  előző évi elszámolásából származó kiad.</t>
  </si>
  <si>
    <t>Önkormányzati vagyonnal való gazd.kapcs.felad.</t>
  </si>
  <si>
    <t>Dologi kiad.</t>
  </si>
  <si>
    <t xml:space="preserve">Könyvtári szolgáltatás </t>
  </si>
  <si>
    <t>Dologi kiad. Áfa</t>
  </si>
  <si>
    <t>Tartalék</t>
  </si>
  <si>
    <t>Rédics, 2017.október 16.</t>
  </si>
  <si>
    <t>Rédics, 2017. augusztus 31.</t>
  </si>
  <si>
    <t>Rédics, 2017. július 31.</t>
  </si>
  <si>
    <t>Víztermelés, kezelés, ellátása</t>
  </si>
  <si>
    <t>A helyi önk. előző évi elsz. származó kiad. Kamat</t>
  </si>
  <si>
    <t>Beruházás</t>
  </si>
  <si>
    <t>Szent György energiapark és Bakancsos út kialakítása nettó kiad</t>
  </si>
  <si>
    <t xml:space="preserve"> Szent György energiapark és Bakancsos út kialakítása áfa kiad</t>
  </si>
  <si>
    <t>Önk.hiv. jogalk. Ig. tev.</t>
  </si>
  <si>
    <t>Dologi kiadás</t>
  </si>
  <si>
    <t>Dologi kiadás ÁFA</t>
  </si>
  <si>
    <t>Ellátottak pénzbeli jutt.</t>
  </si>
  <si>
    <t xml:space="preserve">             Köztemetés</t>
  </si>
  <si>
    <t>Gyermekek karácsonyi tám.</t>
  </si>
  <si>
    <t>Jóváírandó</t>
  </si>
  <si>
    <t>Mód. 11.04.</t>
  </si>
  <si>
    <t>Mód. 12.31.</t>
  </si>
  <si>
    <t xml:space="preserve">  -Településképi Arculati Kézikönyv</t>
  </si>
  <si>
    <t xml:space="preserve">   - Kerekítési különbözet</t>
  </si>
  <si>
    <t>- Települési Arculati Kézikönyv</t>
  </si>
  <si>
    <t>Müködési célú költségvetési tám.</t>
  </si>
  <si>
    <t>Településképi arculati kézikönyv készítés</t>
  </si>
  <si>
    <t>Immateriális javak - Településképi Arculati Kézikönyv készítése</t>
  </si>
  <si>
    <t>Települési önk.szoc.gyerm.és gy.étk.feladatainak támogatása</t>
  </si>
  <si>
    <t>Szociális étkeztetés</t>
  </si>
  <si>
    <t xml:space="preserve">Egyéb működési bevétel </t>
  </si>
  <si>
    <t>Államháztartáson belüli megelőlegezések</t>
  </si>
  <si>
    <t>Államháztartáson belüli megelőlegezések visszafizetése</t>
  </si>
  <si>
    <t>Gosztola Község Önkormányzata 2017. évi költségvetésének módosítása
 2017. december 31.</t>
  </si>
  <si>
    <t>Matáv torony vásárlás Áfa</t>
  </si>
  <si>
    <t>Szent Gy. E.park és B.út kialakítása nettó kiad</t>
  </si>
  <si>
    <t>Szent Gy. E.park és B.út kialakítása Áfa kiad</t>
  </si>
  <si>
    <t>Az önk.vagy.való gazd. kapcsolatos feladatok</t>
  </si>
  <si>
    <t>Könyvtári szolgáltatások</t>
  </si>
  <si>
    <t>Közm.- közösségi és társ.fejl.</t>
  </si>
  <si>
    <t>Zöldterület-kezelés</t>
  </si>
  <si>
    <t>személyi juttatás</t>
  </si>
  <si>
    <t>Köztemető fenntartás működtetés</t>
  </si>
  <si>
    <t>járulék</t>
  </si>
  <si>
    <t>Rédics, 2018. február 20.</t>
  </si>
  <si>
    <t>S</t>
  </si>
  <si>
    <t>T</t>
  </si>
  <si>
    <t>U</t>
  </si>
  <si>
    <t>V</t>
  </si>
  <si>
    <t>W</t>
  </si>
  <si>
    <t>X</t>
  </si>
  <si>
    <t>Y</t>
  </si>
  <si>
    <t>Z</t>
  </si>
  <si>
    <t>- Matáv torony építmény vásárlás</t>
  </si>
  <si>
    <t>Matáv torony építmmény vásárlás nettó</t>
  </si>
  <si>
    <t>3a</t>
  </si>
  <si>
    <t>3b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</si>
</sst>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_F_t"/>
    <numFmt numFmtId="170" formatCode="[$-40E]yyyy\.\ mmmm\ d\.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2" fillId="0" borderId="0" xfId="0" applyFont="1" applyAlignment="1">
      <alignment/>
    </xf>
    <xf numFmtId="0" fontId="83" fillId="0" borderId="0" xfId="69" applyFont="1" applyAlignment="1">
      <alignment wrapText="1"/>
      <protection/>
    </xf>
    <xf numFmtId="0" fontId="84" fillId="0" borderId="0" xfId="69" applyFont="1">
      <alignment/>
      <protection/>
    </xf>
    <xf numFmtId="0" fontId="85" fillId="0" borderId="10" xfId="69" applyFont="1" applyBorder="1">
      <alignment/>
      <protection/>
    </xf>
    <xf numFmtId="0" fontId="85" fillId="0" borderId="0" xfId="69" applyFont="1">
      <alignment/>
      <protection/>
    </xf>
    <xf numFmtId="3" fontId="86" fillId="0" borderId="0" xfId="69" applyNumberFormat="1" applyFont="1" applyAlignment="1">
      <alignment vertical="center"/>
      <protection/>
    </xf>
    <xf numFmtId="3" fontId="87" fillId="0" borderId="11" xfId="69" applyNumberFormat="1" applyFont="1" applyBorder="1" applyAlignment="1">
      <alignment horizontal="left" vertical="center" wrapText="1"/>
      <protection/>
    </xf>
    <xf numFmtId="3" fontId="88" fillId="0" borderId="10" xfId="69" applyNumberFormat="1" applyFont="1" applyBorder="1" applyAlignment="1">
      <alignment horizontal="center" vertical="center" wrapText="1"/>
      <protection/>
    </xf>
    <xf numFmtId="3" fontId="83" fillId="0" borderId="0" xfId="69" applyNumberFormat="1" applyFont="1" applyAlignment="1">
      <alignment wrapText="1"/>
      <protection/>
    </xf>
    <xf numFmtId="3" fontId="83" fillId="0" borderId="0" xfId="69" applyNumberFormat="1" applyFont="1">
      <alignment/>
      <protection/>
    </xf>
    <xf numFmtId="3" fontId="83" fillId="0" borderId="10" xfId="69" applyNumberFormat="1" applyFont="1" applyBorder="1" applyAlignment="1">
      <alignment wrapText="1"/>
      <protection/>
    </xf>
    <xf numFmtId="3" fontId="84" fillId="0" borderId="10" xfId="69" applyNumberFormat="1" applyFont="1" applyBorder="1">
      <alignment/>
      <protection/>
    </xf>
    <xf numFmtId="3" fontId="84" fillId="0" borderId="0" xfId="69" applyNumberFormat="1" applyFont="1">
      <alignment/>
      <protection/>
    </xf>
    <xf numFmtId="3" fontId="83" fillId="0" borderId="10" xfId="69" applyNumberFormat="1" applyFont="1" applyBorder="1" applyAlignment="1">
      <alignment vertical="center" wrapText="1"/>
      <protection/>
    </xf>
    <xf numFmtId="3" fontId="88" fillId="0" borderId="10" xfId="69" applyNumberFormat="1" applyFont="1" applyBorder="1" applyAlignment="1">
      <alignment wrapText="1"/>
      <protection/>
    </xf>
    <xf numFmtId="3" fontId="85" fillId="0" borderId="10" xfId="69" applyNumberFormat="1" applyFont="1" applyBorder="1">
      <alignment/>
      <protection/>
    </xf>
    <xf numFmtId="3" fontId="85" fillId="0" borderId="0" xfId="69" applyNumberFormat="1" applyFont="1">
      <alignment/>
      <protection/>
    </xf>
    <xf numFmtId="3" fontId="88" fillId="0" borderId="10" xfId="69" applyNumberFormat="1" applyFont="1" applyBorder="1" applyAlignment="1">
      <alignment vertical="center" wrapText="1"/>
      <protection/>
    </xf>
    <xf numFmtId="3" fontId="88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4" fillId="0" borderId="10" xfId="69" applyFont="1" applyBorder="1" applyAlignment="1">
      <alignment wrapText="1"/>
      <protection/>
    </xf>
    <xf numFmtId="3" fontId="4" fillId="0" borderId="12" xfId="75" applyNumberFormat="1" applyFont="1" applyFill="1" applyBorder="1" applyAlignment="1">
      <alignment horizontal="right" wrapText="1"/>
      <protection/>
    </xf>
    <xf numFmtId="0" fontId="85" fillId="0" borderId="10" xfId="69" applyFont="1" applyBorder="1" applyAlignment="1">
      <alignment wrapText="1"/>
      <protection/>
    </xf>
    <xf numFmtId="0" fontId="85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4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21" fillId="0" borderId="13" xfId="75" applyFont="1" applyFill="1" applyBorder="1" applyAlignment="1">
      <alignment vertical="center" wrapText="1"/>
      <protection/>
    </xf>
    <xf numFmtId="3" fontId="88" fillId="0" borderId="0" xfId="69" applyNumberFormat="1" applyFont="1" applyBorder="1" applyAlignment="1">
      <alignment vertical="center" wrapText="1"/>
      <protection/>
    </xf>
    <xf numFmtId="3" fontId="85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9" fillId="0" borderId="10" xfId="75" applyFont="1" applyFill="1" applyBorder="1" applyAlignment="1" quotePrefix="1">
      <alignment wrapText="1"/>
      <protection/>
    </xf>
    <xf numFmtId="0" fontId="89" fillId="0" borderId="10" xfId="75" applyFont="1" applyFill="1" applyBorder="1" applyAlignment="1">
      <alignment wrapText="1"/>
      <protection/>
    </xf>
    <xf numFmtId="0" fontId="89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0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75" applyNumberFormat="1" applyFont="1" applyFill="1" applyBorder="1" applyAlignment="1">
      <alignment horizontal="right" vertical="center" wrapText="1"/>
      <protection/>
    </xf>
    <xf numFmtId="3" fontId="88" fillId="0" borderId="14" xfId="69" applyNumberFormat="1" applyFont="1" applyBorder="1" applyAlignment="1">
      <alignment horizontal="center" vertical="center" wrapText="1"/>
      <protection/>
    </xf>
    <xf numFmtId="0" fontId="90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7" fillId="0" borderId="0" xfId="69" applyNumberFormat="1" applyFont="1" applyBorder="1" applyAlignment="1">
      <alignment horizontal="left" vertical="center" wrapText="1"/>
      <protection/>
    </xf>
    <xf numFmtId="3" fontId="87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87" fillId="0" borderId="0" xfId="69" applyNumberFormat="1" applyFont="1" applyBorder="1" applyAlignment="1">
      <alignment horizontal="left" vertical="center" wrapText="1"/>
      <protection/>
    </xf>
    <xf numFmtId="3" fontId="91" fillId="0" borderId="11" xfId="69" applyNumberFormat="1" applyFont="1" applyBorder="1" applyAlignment="1">
      <alignment horizontal="right" vertical="center"/>
      <protection/>
    </xf>
    <xf numFmtId="0" fontId="21" fillId="0" borderId="10" xfId="75" applyFont="1" applyFill="1" applyBorder="1" applyAlignment="1">
      <alignment vertical="center" wrapText="1"/>
      <protection/>
    </xf>
    <xf numFmtId="3" fontId="90" fillId="0" borderId="10" xfId="0" applyNumberFormat="1" applyFont="1" applyFill="1" applyBorder="1" applyAlignment="1">
      <alignment vertical="center" wrapText="1"/>
    </xf>
    <xf numFmtId="3" fontId="52" fillId="0" borderId="0" xfId="0" applyNumberFormat="1" applyFont="1" applyAlignment="1">
      <alignment/>
    </xf>
    <xf numFmtId="3" fontId="4" fillId="33" borderId="15" xfId="75" applyNumberFormat="1" applyFont="1" applyFill="1" applyBorder="1" applyAlignment="1">
      <alignment vertical="center" wrapText="1"/>
      <protection/>
    </xf>
    <xf numFmtId="3" fontId="4" fillId="33" borderId="14" xfId="75" applyNumberFormat="1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/>
      <protection/>
    </xf>
    <xf numFmtId="3" fontId="4" fillId="34" borderId="10" xfId="75" applyNumberFormat="1" applyFont="1" applyFill="1" applyBorder="1" applyAlignment="1">
      <alignment horizontal="right" vertical="center" wrapText="1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81" fillId="0" borderId="10" xfId="0" applyFont="1" applyBorder="1" applyAlignment="1">
      <alignment/>
    </xf>
    <xf numFmtId="0" fontId="92" fillId="0" borderId="0" xfId="0" applyFont="1" applyAlignment="1">
      <alignment horizontal="center"/>
    </xf>
    <xf numFmtId="3" fontId="90" fillId="0" borderId="10" xfId="0" applyNumberFormat="1" applyFont="1" applyFill="1" applyBorder="1" applyAlignment="1">
      <alignment horizontal="center" vertical="center" wrapText="1"/>
    </xf>
    <xf numFmtId="3" fontId="92" fillId="0" borderId="10" xfId="0" applyNumberFormat="1" applyFont="1" applyFill="1" applyBorder="1" applyAlignment="1">
      <alignment vertical="center" wrapText="1"/>
    </xf>
    <xf numFmtId="3" fontId="93" fillId="0" borderId="10" xfId="75" applyNumberFormat="1" applyFont="1" applyFill="1" applyBorder="1" applyAlignment="1">
      <alignment wrapText="1"/>
      <protection/>
    </xf>
    <xf numFmtId="3" fontId="90" fillId="0" borderId="10" xfId="75" applyNumberFormat="1" applyFont="1" applyFill="1" applyBorder="1" applyAlignment="1">
      <alignment wrapText="1"/>
      <protection/>
    </xf>
    <xf numFmtId="3" fontId="90" fillId="0" borderId="0" xfId="0" applyNumberFormat="1" applyFont="1" applyAlignment="1">
      <alignment horizontal="right"/>
    </xf>
    <xf numFmtId="3" fontId="90" fillId="33" borderId="10" xfId="75" applyNumberFormat="1" applyFont="1" applyFill="1" applyBorder="1" applyAlignment="1">
      <alignment horizontal="righ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76" fillId="0" borderId="0" xfId="0" applyFont="1" applyBorder="1" applyAlignment="1">
      <alignment/>
    </xf>
    <xf numFmtId="3" fontId="7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6" fillId="0" borderId="11" xfId="0" applyFont="1" applyBorder="1" applyAlignment="1">
      <alignment/>
    </xf>
    <xf numFmtId="3" fontId="76" fillId="0" borderId="11" xfId="0" applyNumberFormat="1" applyFont="1" applyBorder="1" applyAlignment="1">
      <alignment/>
    </xf>
    <xf numFmtId="0" fontId="28" fillId="0" borderId="11" xfId="74" applyFont="1" applyFill="1" applyBorder="1" applyAlignment="1">
      <alignment/>
      <protection/>
    </xf>
    <xf numFmtId="0" fontId="28" fillId="0" borderId="0" xfId="74" applyFont="1" applyBorder="1">
      <alignment/>
      <protection/>
    </xf>
    <xf numFmtId="0" fontId="28" fillId="0" borderId="0" xfId="74" applyFont="1">
      <alignment/>
      <protection/>
    </xf>
    <xf numFmtId="0" fontId="22" fillId="0" borderId="0" xfId="74" applyFont="1" applyBorder="1">
      <alignment/>
      <protection/>
    </xf>
    <xf numFmtId="0" fontId="29" fillId="0" borderId="0" xfId="74" applyFont="1" applyBorder="1">
      <alignment/>
      <protection/>
    </xf>
    <xf numFmtId="3" fontId="28" fillId="0" borderId="0" xfId="74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30" fillId="0" borderId="0" xfId="74" applyFont="1" applyFill="1" applyAlignment="1">
      <alignment vertical="center" wrapText="1"/>
      <protection/>
    </xf>
    <xf numFmtId="0" fontId="76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76" fillId="0" borderId="0" xfId="0" applyFont="1" applyFill="1" applyAlignment="1">
      <alignment/>
    </xf>
    <xf numFmtId="3" fontId="94" fillId="0" borderId="0" xfId="0" applyNumberFormat="1" applyFont="1" applyFill="1" applyAlignment="1">
      <alignment/>
    </xf>
    <xf numFmtId="0" fontId="94" fillId="0" borderId="0" xfId="0" applyFont="1" applyFill="1" applyAlignment="1">
      <alignment/>
    </xf>
    <xf numFmtId="0" fontId="95" fillId="0" borderId="0" xfId="0" applyFont="1" applyAlignment="1">
      <alignment/>
    </xf>
    <xf numFmtId="0" fontId="95" fillId="0" borderId="0" xfId="0" applyFont="1" applyFill="1" applyAlignment="1">
      <alignment/>
    </xf>
    <xf numFmtId="0" fontId="94" fillId="0" borderId="0" xfId="0" applyFont="1" applyBorder="1" applyAlignment="1">
      <alignment/>
    </xf>
    <xf numFmtId="3" fontId="94" fillId="0" borderId="0" xfId="0" applyNumberFormat="1" applyFont="1" applyBorder="1" applyAlignment="1">
      <alignment/>
    </xf>
    <xf numFmtId="0" fontId="76" fillId="0" borderId="11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3" fontId="76" fillId="0" borderId="11" xfId="0" applyNumberFormat="1" applyFont="1" applyFill="1" applyBorder="1" applyAlignment="1">
      <alignment/>
    </xf>
    <xf numFmtId="3" fontId="76" fillId="0" borderId="17" xfId="0" applyNumberFormat="1" applyFont="1" applyFill="1" applyBorder="1" applyAlignment="1">
      <alignment/>
    </xf>
    <xf numFmtId="0" fontId="4" fillId="0" borderId="0" xfId="74" applyFont="1" applyFill="1" applyBorder="1" applyAlignment="1">
      <alignment vertical="center" wrapText="1"/>
      <protection/>
    </xf>
    <xf numFmtId="3" fontId="4" fillId="0" borderId="11" xfId="74" applyNumberFormat="1" applyFont="1" applyFill="1" applyBorder="1" applyAlignment="1">
      <alignment vertical="center"/>
      <protection/>
    </xf>
    <xf numFmtId="3" fontId="81" fillId="0" borderId="11" xfId="0" applyNumberFormat="1" applyFont="1" applyBorder="1" applyAlignment="1">
      <alignment/>
    </xf>
    <xf numFmtId="3" fontId="28" fillId="0" borderId="0" xfId="74" applyNumberFormat="1" applyFont="1" applyFill="1" applyBorder="1" applyAlignment="1">
      <alignment/>
      <protection/>
    </xf>
    <xf numFmtId="0" fontId="28" fillId="0" borderId="0" xfId="74" applyFont="1" applyFill="1" applyBorder="1">
      <alignment/>
      <protection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4" fillId="0" borderId="0" xfId="74" applyFont="1" applyFill="1" applyBorder="1" applyAlignment="1" quotePrefix="1">
      <alignment vertical="center" wrapText="1"/>
      <protection/>
    </xf>
    <xf numFmtId="0" fontId="0" fillId="0" borderId="0" xfId="0" applyAlignment="1">
      <alignment horizontal="right"/>
    </xf>
    <xf numFmtId="0" fontId="81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29" fillId="0" borderId="0" xfId="74" applyFont="1" applyBorder="1" applyAlignment="1">
      <alignment horizontal="center"/>
      <protection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/>
    </xf>
    <xf numFmtId="0" fontId="81" fillId="0" borderId="11" xfId="0" applyFont="1" applyBorder="1" applyAlignment="1">
      <alignment/>
    </xf>
    <xf numFmtId="0" fontId="81" fillId="0" borderId="11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3" fontId="81" fillId="0" borderId="11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3" fontId="81" fillId="0" borderId="0" xfId="0" applyNumberFormat="1" applyFont="1" applyAlignment="1">
      <alignment/>
    </xf>
    <xf numFmtId="0" fontId="4" fillId="0" borderId="11" xfId="74" applyFont="1" applyFill="1" applyBorder="1" applyAlignment="1">
      <alignment/>
      <protection/>
    </xf>
    <xf numFmtId="0" fontId="81" fillId="0" borderId="11" xfId="0" applyFont="1" applyBorder="1" applyAlignment="1">
      <alignment vertical="center"/>
    </xf>
    <xf numFmtId="0" fontId="81" fillId="0" borderId="11" xfId="0" applyFont="1" applyFill="1" applyBorder="1" applyAlignment="1">
      <alignment/>
    </xf>
    <xf numFmtId="3" fontId="81" fillId="0" borderId="0" xfId="0" applyNumberFormat="1" applyFont="1" applyBorder="1" applyAlignment="1">
      <alignment/>
    </xf>
    <xf numFmtId="3" fontId="81" fillId="0" borderId="0" xfId="0" applyNumberFormat="1" applyFont="1" applyFill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Border="1" applyAlignment="1">
      <alignment/>
    </xf>
    <xf numFmtId="3" fontId="98" fillId="0" borderId="0" xfId="0" applyNumberFormat="1" applyFont="1" applyBorder="1" applyAlignment="1">
      <alignment/>
    </xf>
    <xf numFmtId="0" fontId="86" fillId="0" borderId="0" xfId="0" applyFont="1" applyFill="1" applyAlignment="1">
      <alignment/>
    </xf>
    <xf numFmtId="0" fontId="86" fillId="0" borderId="11" xfId="0" applyFont="1" applyFill="1" applyBorder="1" applyAlignment="1">
      <alignment/>
    </xf>
    <xf numFmtId="3" fontId="81" fillId="0" borderId="11" xfId="0" applyNumberFormat="1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3" fontId="81" fillId="0" borderId="17" xfId="0" applyNumberFormat="1" applyFont="1" applyFill="1" applyBorder="1" applyAlignment="1">
      <alignment/>
    </xf>
    <xf numFmtId="0" fontId="86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4" fillId="0" borderId="17" xfId="74" applyFont="1" applyFill="1" applyBorder="1" applyAlignment="1">
      <alignment/>
      <protection/>
    </xf>
    <xf numFmtId="0" fontId="81" fillId="0" borderId="17" xfId="0" applyFont="1" applyBorder="1" applyAlignment="1">
      <alignment/>
    </xf>
    <xf numFmtId="3" fontId="81" fillId="0" borderId="17" xfId="0" applyNumberFormat="1" applyFont="1" applyBorder="1" applyAlignment="1">
      <alignment/>
    </xf>
    <xf numFmtId="0" fontId="99" fillId="0" borderId="11" xfId="0" applyFont="1" applyBorder="1" applyAlignment="1">
      <alignment/>
    </xf>
    <xf numFmtId="3" fontId="99" fillId="0" borderId="11" xfId="0" applyNumberFormat="1" applyFont="1" applyBorder="1" applyAlignment="1">
      <alignment/>
    </xf>
    <xf numFmtId="0" fontId="4" fillId="0" borderId="11" xfId="74" applyFont="1" applyFill="1" applyBorder="1" applyAlignment="1" quotePrefix="1">
      <alignment vertical="center" wrapText="1"/>
      <protection/>
    </xf>
    <xf numFmtId="0" fontId="81" fillId="0" borderId="11" xfId="0" applyFont="1" applyFill="1" applyBorder="1" applyAlignment="1">
      <alignment horizontal="left" vertical="center"/>
    </xf>
    <xf numFmtId="0" fontId="81" fillId="0" borderId="17" xfId="0" applyFont="1" applyFill="1" applyBorder="1" applyAlignment="1">
      <alignment horizontal="left" vertical="center"/>
    </xf>
    <xf numFmtId="0" fontId="86" fillId="0" borderId="0" xfId="0" applyFont="1" applyFill="1" applyAlignment="1">
      <alignment vertical="center"/>
    </xf>
    <xf numFmtId="0" fontId="86" fillId="0" borderId="11" xfId="0" applyFont="1" applyBorder="1" applyAlignment="1">
      <alignment/>
    </xf>
    <xf numFmtId="0" fontId="86" fillId="0" borderId="17" xfId="0" applyFont="1" applyBorder="1" applyAlignment="1">
      <alignment/>
    </xf>
    <xf numFmtId="0" fontId="4" fillId="0" borderId="0" xfId="74" applyFont="1">
      <alignment/>
      <protection/>
    </xf>
    <xf numFmtId="0" fontId="94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0" fontId="81" fillId="0" borderId="0" xfId="0" applyFont="1" applyBorder="1" applyAlignment="1">
      <alignment vertical="center" wrapText="1"/>
    </xf>
    <xf numFmtId="0" fontId="81" fillId="0" borderId="0" xfId="0" applyFont="1" applyFill="1" applyBorder="1" applyAlignment="1">
      <alignment horizontal="left"/>
    </xf>
    <xf numFmtId="3" fontId="4" fillId="0" borderId="0" xfId="74" applyNumberFormat="1" applyFont="1" applyFill="1" applyBorder="1">
      <alignment/>
      <protection/>
    </xf>
    <xf numFmtId="0" fontId="4" fillId="0" borderId="0" xfId="74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horizontal="right" wrapText="1"/>
      <protection/>
    </xf>
    <xf numFmtId="0" fontId="81" fillId="0" borderId="0" xfId="0" applyFont="1" applyFill="1" applyAlignment="1">
      <alignment horizontal="left"/>
    </xf>
    <xf numFmtId="3" fontId="4" fillId="0" borderId="11" xfId="74" applyNumberFormat="1" applyFont="1" applyFill="1" applyBorder="1">
      <alignment/>
      <protection/>
    </xf>
    <xf numFmtId="0" fontId="4" fillId="0" borderId="11" xfId="74" applyFont="1" applyFill="1" applyBorder="1" applyAlignment="1">
      <alignment horizontal="left" wrapText="1"/>
      <protection/>
    </xf>
    <xf numFmtId="3" fontId="4" fillId="0" borderId="11" xfId="74" applyNumberFormat="1" applyFont="1" applyFill="1" applyBorder="1" applyAlignment="1">
      <alignment horizontal="right" wrapText="1"/>
      <protection/>
    </xf>
    <xf numFmtId="0" fontId="81" fillId="0" borderId="18" xfId="0" applyFont="1" applyBorder="1" applyAlignment="1">
      <alignment/>
    </xf>
    <xf numFmtId="0" fontId="81" fillId="0" borderId="17" xfId="0" applyFont="1" applyFill="1" applyBorder="1" applyAlignment="1">
      <alignment horizontal="left"/>
    </xf>
    <xf numFmtId="3" fontId="4" fillId="0" borderId="17" xfId="74" applyNumberFormat="1" applyFont="1" applyFill="1" applyBorder="1">
      <alignment/>
      <protection/>
    </xf>
    <xf numFmtId="0" fontId="4" fillId="0" borderId="17" xfId="74" applyFont="1" applyFill="1" applyBorder="1" applyAlignment="1">
      <alignment horizontal="left" wrapText="1"/>
      <protection/>
    </xf>
    <xf numFmtId="0" fontId="81" fillId="0" borderId="0" xfId="0" applyFont="1" applyBorder="1" applyAlignment="1">
      <alignment vertical="center"/>
    </xf>
    <xf numFmtId="0" fontId="4" fillId="0" borderId="0" xfId="7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81" fillId="0" borderId="11" xfId="0" applyFont="1" applyBorder="1" applyAlignment="1">
      <alignment horizontal="left" vertical="center" wrapText="1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0" fontId="81" fillId="0" borderId="11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3" fontId="94" fillId="0" borderId="0" xfId="0" applyNumberFormat="1" applyFont="1" applyFill="1" applyAlignment="1">
      <alignment/>
    </xf>
    <xf numFmtId="3" fontId="97" fillId="0" borderId="0" xfId="0" applyNumberFormat="1" applyFont="1" applyBorder="1" applyAlignment="1">
      <alignment/>
    </xf>
    <xf numFmtId="0" fontId="81" fillId="0" borderId="0" xfId="0" applyFont="1" applyBorder="1" applyAlignment="1">
      <alignment horizontal="left" vertical="center" wrapText="1"/>
    </xf>
    <xf numFmtId="3" fontId="4" fillId="0" borderId="0" xfId="74" applyNumberFormat="1" applyFont="1" applyFill="1" applyBorder="1" applyAlignment="1">
      <alignment vertical="center"/>
      <protection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Alignment="1">
      <alignment/>
    </xf>
    <xf numFmtId="3" fontId="81" fillId="0" borderId="11" xfId="0" applyNumberFormat="1" applyFont="1" applyFill="1" applyBorder="1" applyAlignment="1">
      <alignment/>
    </xf>
    <xf numFmtId="3" fontId="81" fillId="0" borderId="17" xfId="0" applyNumberFormat="1" applyFont="1" applyFill="1" applyBorder="1" applyAlignment="1">
      <alignment/>
    </xf>
    <xf numFmtId="0" fontId="81" fillId="0" borderId="0" xfId="0" applyFont="1" applyBorder="1" applyAlignment="1">
      <alignment horizontal="left" vertical="center"/>
    </xf>
    <xf numFmtId="3" fontId="81" fillId="0" borderId="0" xfId="0" applyNumberFormat="1" applyFont="1" applyFill="1" applyBorder="1" applyAlignment="1">
      <alignment/>
    </xf>
    <xf numFmtId="0" fontId="95" fillId="0" borderId="0" xfId="0" applyFont="1" applyAlignment="1">
      <alignment/>
    </xf>
    <xf numFmtId="3" fontId="4" fillId="0" borderId="17" xfId="74" applyNumberFormat="1" applyFont="1" applyFill="1" applyBorder="1" applyAlignment="1">
      <alignment vertical="center"/>
      <protection/>
    </xf>
    <xf numFmtId="0" fontId="81" fillId="0" borderId="11" xfId="0" applyFont="1" applyBorder="1" applyAlignment="1">
      <alignment horizontal="left" vertical="center"/>
    </xf>
    <xf numFmtId="0" fontId="81" fillId="0" borderId="17" xfId="0" applyFont="1" applyBorder="1" applyAlignment="1">
      <alignment horizontal="left" vertical="center" wrapText="1"/>
    </xf>
    <xf numFmtId="0" fontId="3" fillId="0" borderId="0" xfId="74" applyFont="1" applyBorder="1" applyAlignment="1">
      <alignment horizontal="center"/>
      <protection/>
    </xf>
    <xf numFmtId="0" fontId="29" fillId="0" borderId="0" xfId="74" applyFont="1" applyFill="1" applyAlignment="1">
      <alignment horizontal="center" vertical="center" wrapText="1"/>
      <protection/>
    </xf>
    <xf numFmtId="0" fontId="81" fillId="0" borderId="11" xfId="0" applyFont="1" applyBorder="1" applyAlignment="1">
      <alignment horizontal="left" vertical="center" wrapText="1"/>
    </xf>
    <xf numFmtId="0" fontId="81" fillId="0" borderId="0" xfId="0" applyFont="1" applyFill="1" applyAlignment="1">
      <alignment horizontal="center"/>
    </xf>
    <xf numFmtId="0" fontId="29" fillId="0" borderId="0" xfId="74" applyFont="1" applyAlignment="1">
      <alignment horizontal="center"/>
      <protection/>
    </xf>
    <xf numFmtId="0" fontId="76" fillId="0" borderId="0" xfId="0" applyFont="1" applyFill="1" applyAlignment="1">
      <alignment horizontal="center"/>
    </xf>
    <xf numFmtId="0" fontId="86" fillId="0" borderId="0" xfId="0" applyFont="1" applyAlignment="1">
      <alignment horizontal="center"/>
    </xf>
    <xf numFmtId="0" fontId="86" fillId="34" borderId="0" xfId="0" applyFont="1" applyFill="1" applyAlignment="1">
      <alignment horizontal="center"/>
    </xf>
    <xf numFmtId="0" fontId="81" fillId="0" borderId="0" xfId="0" applyFont="1" applyBorder="1" applyAlignment="1">
      <alignment vertical="center" wrapText="1"/>
    </xf>
    <xf numFmtId="0" fontId="4" fillId="0" borderId="0" xfId="74" applyFont="1" applyFill="1" applyBorder="1" applyAlignment="1">
      <alignment vertical="center" wrapText="1"/>
      <protection/>
    </xf>
    <xf numFmtId="0" fontId="81" fillId="0" borderId="11" xfId="0" applyFont="1" applyBorder="1" applyAlignment="1">
      <alignment vertical="center" wrapText="1"/>
    </xf>
    <xf numFmtId="0" fontId="81" fillId="0" borderId="11" xfId="0" applyFont="1" applyBorder="1" applyAlignment="1" quotePrefix="1">
      <alignment vertical="center" wrapText="1"/>
    </xf>
    <xf numFmtId="0" fontId="29" fillId="0" borderId="0" xfId="74" applyFont="1" applyBorder="1" applyAlignment="1">
      <alignment horizontal="center"/>
      <protection/>
    </xf>
    <xf numFmtId="0" fontId="30" fillId="0" borderId="0" xfId="74" applyFont="1" applyFill="1" applyAlignment="1">
      <alignment horizontal="center" vertical="center" wrapText="1"/>
      <protection/>
    </xf>
    <xf numFmtId="0" fontId="4" fillId="0" borderId="11" xfId="74" applyFont="1" applyFill="1" applyBorder="1" applyAlignment="1" quotePrefix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wrapText="1"/>
      <protection/>
    </xf>
    <xf numFmtId="0" fontId="21" fillId="0" borderId="16" xfId="75" applyFont="1" applyFill="1" applyBorder="1" applyAlignment="1">
      <alignment vertical="center"/>
      <protection/>
    </xf>
    <xf numFmtId="0" fontId="21" fillId="0" borderId="17" xfId="75" applyFont="1" applyFill="1" applyBorder="1" applyAlignment="1">
      <alignment vertical="center"/>
      <protection/>
    </xf>
    <xf numFmtId="0" fontId="21" fillId="0" borderId="13" xfId="75" applyFont="1" applyFill="1" applyBorder="1" applyAlignment="1">
      <alignment vertical="center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7" xfId="75" applyFont="1" applyFill="1" applyBorder="1" applyAlignment="1">
      <alignment vertical="center" wrapText="1"/>
      <protection/>
    </xf>
    <xf numFmtId="0" fontId="21" fillId="0" borderId="13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0" fontId="21" fillId="0" borderId="10" xfId="75" applyFont="1" applyFill="1" applyBorder="1" applyAlignment="1">
      <alignment vertical="center" wrapText="1"/>
      <protection/>
    </xf>
    <xf numFmtId="3" fontId="4" fillId="33" borderId="15" xfId="75" applyNumberFormat="1" applyFont="1" applyFill="1" applyBorder="1" applyAlignment="1">
      <alignment vertical="center" wrapText="1"/>
      <protection/>
    </xf>
    <xf numFmtId="3" fontId="4" fillId="33" borderId="14" xfId="75" applyNumberFormat="1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8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wrapText="1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9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87" fillId="0" borderId="11" xfId="69" applyNumberFormat="1" applyFont="1" applyBorder="1" applyAlignment="1">
      <alignment horizontal="justify" vertical="center" wrapText="1"/>
      <protection/>
    </xf>
    <xf numFmtId="3" fontId="87" fillId="0" borderId="0" xfId="69" applyNumberFormat="1" applyFont="1" applyBorder="1" applyAlignment="1">
      <alignment horizontal="justify" vertical="center" wrapText="1"/>
      <protection/>
    </xf>
    <xf numFmtId="3" fontId="82" fillId="0" borderId="0" xfId="69" applyNumberFormat="1" applyFont="1" applyBorder="1" applyAlignment="1">
      <alignment vertical="center" wrapText="1"/>
      <protection/>
    </xf>
    <xf numFmtId="3" fontId="87" fillId="0" borderId="0" xfId="69" applyNumberFormat="1" applyFont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7">
      <selection activeCell="N24" sqref="N24"/>
    </sheetView>
  </sheetViews>
  <sheetFormatPr defaultColWidth="9.140625" defaultRowHeight="15"/>
  <cols>
    <col min="1" max="1" width="5.8515625" style="0" customWidth="1"/>
    <col min="4" max="4" width="5.28125" style="0" customWidth="1"/>
    <col min="6" max="6" width="10.7109375" style="0" customWidth="1"/>
    <col min="7" max="7" width="4.28125" style="0" customWidth="1"/>
    <col min="8" max="8" width="3.421875" style="0" customWidth="1"/>
    <col min="9" max="9" width="9.7109375" style="0" customWidth="1"/>
    <col min="10" max="10" width="15.8515625" style="0" customWidth="1"/>
    <col min="11" max="11" width="9.140625" style="244" customWidth="1"/>
  </cols>
  <sheetData>
    <row r="1" spans="1:11" ht="42" customHeight="1">
      <c r="A1" s="267" t="s">
        <v>655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8.75">
      <c r="A2" s="164"/>
      <c r="B2" s="164"/>
      <c r="C2" s="164"/>
      <c r="D2" s="164"/>
      <c r="E2" s="164"/>
      <c r="F2" s="164"/>
      <c r="G2" s="164"/>
      <c r="H2" s="269" t="s">
        <v>505</v>
      </c>
      <c r="I2" s="269"/>
      <c r="J2" s="269"/>
      <c r="K2" s="163"/>
    </row>
    <row r="3" spans="1:11" ht="18.75">
      <c r="A3" s="148" t="s">
        <v>580</v>
      </c>
      <c r="B3" s="148"/>
      <c r="C3" s="148"/>
      <c r="D3" s="148"/>
      <c r="E3" s="148"/>
      <c r="F3" s="149"/>
      <c r="G3" s="148"/>
      <c r="H3" s="148"/>
      <c r="I3" s="148"/>
      <c r="J3" s="167"/>
      <c r="K3" s="163"/>
    </row>
    <row r="4" spans="1:11" ht="18.75">
      <c r="A4" s="2" t="s">
        <v>647</v>
      </c>
      <c r="B4" s="190"/>
      <c r="C4" s="190"/>
      <c r="D4" s="190"/>
      <c r="E4" s="191"/>
      <c r="F4" s="190"/>
      <c r="G4" s="190"/>
      <c r="H4" s="190"/>
      <c r="J4" s="191"/>
      <c r="K4" s="163"/>
    </row>
    <row r="5" spans="1:11" ht="18.75">
      <c r="A5" s="150"/>
      <c r="B5" s="192" t="s">
        <v>648</v>
      </c>
      <c r="C5" s="192"/>
      <c r="D5" s="192"/>
      <c r="E5" s="180"/>
      <c r="F5" s="192"/>
      <c r="G5" s="192"/>
      <c r="H5" s="180"/>
      <c r="I5" s="250"/>
      <c r="J5" s="180">
        <v>1000000</v>
      </c>
      <c r="K5" s="163"/>
    </row>
    <row r="6" spans="1:11" ht="18.75">
      <c r="A6" s="197" t="s">
        <v>650</v>
      </c>
      <c r="B6" s="238"/>
      <c r="C6" s="197"/>
      <c r="D6" s="197"/>
      <c r="E6" s="202"/>
      <c r="F6" s="197"/>
      <c r="G6" s="197"/>
      <c r="H6" s="202"/>
      <c r="J6" s="202"/>
      <c r="K6" s="163"/>
    </row>
    <row r="7" spans="1:11" ht="18.75">
      <c r="A7" s="150"/>
      <c r="B7" s="193" t="s">
        <v>651</v>
      </c>
      <c r="C7" s="192"/>
      <c r="D7" s="192"/>
      <c r="E7" s="180"/>
      <c r="F7" s="192"/>
      <c r="G7" s="192"/>
      <c r="H7" s="180"/>
      <c r="I7" s="250"/>
      <c r="J7" s="180">
        <v>-110720</v>
      </c>
      <c r="K7" s="163"/>
    </row>
    <row r="8" spans="1:11" ht="18.75">
      <c r="A8" s="192" t="s">
        <v>652</v>
      </c>
      <c r="B8" s="193"/>
      <c r="C8" s="192"/>
      <c r="D8" s="192"/>
      <c r="E8" s="180"/>
      <c r="F8" s="192"/>
      <c r="G8" s="192"/>
      <c r="H8" s="180"/>
      <c r="I8" s="251"/>
      <c r="J8" s="180">
        <v>2</v>
      </c>
      <c r="K8" s="163"/>
    </row>
    <row r="9" spans="1:11" ht="18.75">
      <c r="A9" s="216" t="s">
        <v>653</v>
      </c>
      <c r="B9" s="239"/>
      <c r="C9" s="216"/>
      <c r="D9" s="216"/>
      <c r="E9" s="217"/>
      <c r="F9" s="216"/>
      <c r="G9" s="216"/>
      <c r="H9" s="217"/>
      <c r="I9" s="251"/>
      <c r="J9" s="217">
        <v>450628</v>
      </c>
      <c r="K9" s="163"/>
    </row>
    <row r="10" spans="1:11" ht="18.75">
      <c r="A10" s="150"/>
      <c r="B10" s="150"/>
      <c r="C10" s="150"/>
      <c r="E10" s="204" t="s">
        <v>585</v>
      </c>
      <c r="F10" s="206"/>
      <c r="G10" s="205"/>
      <c r="H10" s="205"/>
      <c r="J10" s="253">
        <f>SUM(J5:J9)</f>
        <v>1339910</v>
      </c>
      <c r="K10" s="163"/>
    </row>
    <row r="11" spans="1:11" ht="18.75">
      <c r="A11" s="148" t="s">
        <v>582</v>
      </c>
      <c r="B11" s="148"/>
      <c r="C11" s="148"/>
      <c r="D11" s="148"/>
      <c r="E11" s="148"/>
      <c r="F11" s="149"/>
      <c r="G11" s="148"/>
      <c r="H11" s="148"/>
      <c r="J11" s="148"/>
      <c r="K11" s="163"/>
    </row>
    <row r="12" spans="1:11" ht="18.75">
      <c r="A12" s="234" t="s">
        <v>632</v>
      </c>
      <c r="B12" s="230"/>
      <c r="C12" s="230"/>
      <c r="D12" s="230"/>
      <c r="E12" s="231"/>
      <c r="F12" s="232"/>
      <c r="G12" s="232"/>
      <c r="H12" s="233"/>
      <c r="J12" s="2"/>
      <c r="K12" s="163"/>
    </row>
    <row r="13" spans="2:11" ht="18.75">
      <c r="B13" s="234" t="s">
        <v>649</v>
      </c>
      <c r="C13" s="193"/>
      <c r="D13" s="193"/>
      <c r="E13" s="235"/>
      <c r="F13" s="236"/>
      <c r="G13" s="236"/>
      <c r="H13" s="237"/>
      <c r="I13" s="250"/>
      <c r="J13" s="180">
        <v>1000000</v>
      </c>
      <c r="K13" s="163"/>
    </row>
    <row r="14" spans="1:11" ht="18.75">
      <c r="A14" s="230" t="s">
        <v>651</v>
      </c>
      <c r="B14" s="194"/>
      <c r="C14" s="194"/>
      <c r="D14" s="230"/>
      <c r="E14" s="231"/>
      <c r="F14" s="231"/>
      <c r="G14" s="232"/>
      <c r="H14" s="232"/>
      <c r="J14" s="202"/>
      <c r="K14" s="163"/>
    </row>
    <row r="15" spans="1:11" ht="18.75">
      <c r="A15" s="228"/>
      <c r="B15" s="193" t="s">
        <v>636</v>
      </c>
      <c r="C15" s="193"/>
      <c r="D15" s="193"/>
      <c r="E15" s="235"/>
      <c r="F15" s="235"/>
      <c r="G15" s="236"/>
      <c r="H15" s="236"/>
      <c r="I15" s="250"/>
      <c r="J15" s="180">
        <v>-87181</v>
      </c>
      <c r="K15" s="163"/>
    </row>
    <row r="16" spans="1:11" ht="18.75">
      <c r="A16" s="228"/>
      <c r="B16" s="239" t="s">
        <v>637</v>
      </c>
      <c r="C16" s="239"/>
      <c r="D16" s="239"/>
      <c r="E16" s="240"/>
      <c r="F16" s="240"/>
      <c r="G16" s="241"/>
      <c r="H16" s="241"/>
      <c r="I16" s="251"/>
      <c r="J16" s="217">
        <v>-23539</v>
      </c>
      <c r="K16" s="163"/>
    </row>
    <row r="17" spans="1:11" ht="18.75">
      <c r="A17" s="234" t="s">
        <v>659</v>
      </c>
      <c r="B17" s="230"/>
      <c r="C17" s="230"/>
      <c r="D17" s="230"/>
      <c r="E17" s="231"/>
      <c r="F17" s="231"/>
      <c r="G17" s="232"/>
      <c r="H17" s="232"/>
      <c r="I17" s="152"/>
      <c r="J17" s="202"/>
      <c r="K17" s="163"/>
    </row>
    <row r="18" spans="1:11" ht="18.75">
      <c r="A18" s="234"/>
      <c r="B18" s="193" t="s">
        <v>636</v>
      </c>
      <c r="C18" s="193"/>
      <c r="D18" s="193"/>
      <c r="E18" s="235"/>
      <c r="F18" s="235"/>
      <c r="G18" s="236"/>
      <c r="H18" s="236"/>
      <c r="I18" s="250"/>
      <c r="J18" s="180">
        <v>2</v>
      </c>
      <c r="K18" s="163"/>
    </row>
    <row r="19" spans="1:11" ht="18.75">
      <c r="A19" s="192" t="s">
        <v>654</v>
      </c>
      <c r="B19" s="193"/>
      <c r="C19" s="193"/>
      <c r="D19" s="193"/>
      <c r="E19" s="235"/>
      <c r="F19" s="235"/>
      <c r="G19" s="236"/>
      <c r="H19" s="236"/>
      <c r="I19" s="251"/>
      <c r="J19" s="180">
        <v>450628</v>
      </c>
      <c r="K19" s="163"/>
    </row>
    <row r="20" spans="1:11" ht="18.75">
      <c r="A20" s="197"/>
      <c r="B20" s="230"/>
      <c r="C20" s="230"/>
      <c r="D20" s="230"/>
      <c r="E20" s="204" t="s">
        <v>585</v>
      </c>
      <c r="F20" s="231"/>
      <c r="G20" s="232"/>
      <c r="H20" s="232"/>
      <c r="I20" s="202"/>
      <c r="J20" s="252">
        <f>SUM(J13:J19)</f>
        <v>1339910</v>
      </c>
      <c r="K20" s="163"/>
    </row>
    <row r="21" spans="1:11" ht="18.75">
      <c r="A21" s="197"/>
      <c r="B21" s="230"/>
      <c r="C21" s="230"/>
      <c r="D21" s="230"/>
      <c r="E21" s="231"/>
      <c r="F21" s="231"/>
      <c r="G21" s="232"/>
      <c r="H21" s="232"/>
      <c r="I21" s="202"/>
      <c r="J21" s="167"/>
      <c r="K21" s="163"/>
    </row>
    <row r="22" spans="1:11" ht="18.75">
      <c r="A22" s="148" t="s">
        <v>597</v>
      </c>
      <c r="B22" s="148"/>
      <c r="C22" s="148"/>
      <c r="D22" s="148"/>
      <c r="E22" s="148"/>
      <c r="F22" s="149"/>
      <c r="G22" s="181"/>
      <c r="H22" s="182"/>
      <c r="I22" s="181"/>
      <c r="J22" s="182"/>
      <c r="K22" s="163"/>
    </row>
    <row r="23" spans="1:11" ht="19.5">
      <c r="A23" s="183" t="s">
        <v>598</v>
      </c>
      <c r="B23" s="183"/>
      <c r="C23" s="183"/>
      <c r="D23" s="183"/>
      <c r="E23" s="183"/>
      <c r="F23" s="183"/>
      <c r="G23" s="183"/>
      <c r="H23" s="183" t="s">
        <v>641</v>
      </c>
      <c r="I23" s="181"/>
      <c r="J23" s="182"/>
      <c r="K23" s="163"/>
    </row>
    <row r="24" spans="1:11" ht="19.5">
      <c r="A24" s="184" t="s">
        <v>582</v>
      </c>
      <c r="B24" s="184"/>
      <c r="C24" s="156"/>
      <c r="D24" s="156"/>
      <c r="E24" s="156"/>
      <c r="F24" s="156"/>
      <c r="G24" s="156"/>
      <c r="H24" s="156"/>
      <c r="I24" s="181"/>
      <c r="J24" s="182"/>
      <c r="K24" s="163"/>
    </row>
    <row r="25" spans="1:13" ht="21" customHeight="1">
      <c r="A25" s="242" t="s">
        <v>632</v>
      </c>
      <c r="B25" s="242"/>
      <c r="C25" s="229"/>
      <c r="D25" s="229"/>
      <c r="E25" s="229"/>
      <c r="F25" s="178"/>
      <c r="G25" s="178"/>
      <c r="H25" s="243" t="s">
        <v>632</v>
      </c>
      <c r="I25" s="243"/>
      <c r="J25" s="178"/>
      <c r="K25" s="257"/>
      <c r="L25" s="168"/>
      <c r="M25" s="168"/>
    </row>
    <row r="26" spans="1:13" ht="34.5" customHeight="1">
      <c r="A26" s="2"/>
      <c r="B26" s="268" t="s">
        <v>657</v>
      </c>
      <c r="C26" s="268"/>
      <c r="D26" s="268"/>
      <c r="E26" s="268"/>
      <c r="F26" s="179">
        <v>25512</v>
      </c>
      <c r="G26" s="185"/>
      <c r="H26" s="220"/>
      <c r="I26" s="276" t="s">
        <v>676</v>
      </c>
      <c r="J26" s="276"/>
      <c r="K26" s="258">
        <v>25512</v>
      </c>
      <c r="L26" s="168"/>
      <c r="M26" s="168"/>
    </row>
    <row r="27" spans="1:13" ht="31.5" customHeight="1">
      <c r="A27" s="194"/>
      <c r="B27" s="268" t="s">
        <v>658</v>
      </c>
      <c r="C27" s="268"/>
      <c r="D27" s="268"/>
      <c r="E27" s="268"/>
      <c r="F27" s="179">
        <v>9588</v>
      </c>
      <c r="G27" s="246"/>
      <c r="H27" s="246"/>
      <c r="I27" s="200" t="s">
        <v>656</v>
      </c>
      <c r="J27" s="179"/>
      <c r="K27" s="259">
        <v>9588</v>
      </c>
      <c r="L27" s="168"/>
      <c r="M27" s="168"/>
    </row>
    <row r="28" spans="1:13" ht="31.5" customHeight="1">
      <c r="A28" s="194" t="s">
        <v>664</v>
      </c>
      <c r="B28" s="260"/>
      <c r="C28" s="260"/>
      <c r="D28" s="260"/>
      <c r="E28" s="260"/>
      <c r="F28" s="255"/>
      <c r="G28" s="246"/>
      <c r="H28" s="234" t="s">
        <v>659</v>
      </c>
      <c r="I28" s="242"/>
      <c r="J28" s="255"/>
      <c r="K28" s="261"/>
      <c r="L28" s="262"/>
      <c r="M28" s="168"/>
    </row>
    <row r="29" spans="1:13" ht="15.75">
      <c r="A29" s="194"/>
      <c r="B29" s="193" t="s">
        <v>636</v>
      </c>
      <c r="C29" s="264"/>
      <c r="D29" s="264"/>
      <c r="E29" s="264"/>
      <c r="F29" s="179">
        <v>51938</v>
      </c>
      <c r="G29" s="246"/>
      <c r="H29" s="246"/>
      <c r="I29" s="193" t="s">
        <v>636</v>
      </c>
      <c r="J29" s="179"/>
      <c r="K29" s="209">
        <v>51938</v>
      </c>
      <c r="L29" s="262"/>
      <c r="M29" s="168"/>
    </row>
    <row r="30" spans="1:13" ht="15.75">
      <c r="A30" s="194" t="s">
        <v>661</v>
      </c>
      <c r="B30" s="193"/>
      <c r="C30" s="260"/>
      <c r="D30" s="260"/>
      <c r="E30" s="260"/>
      <c r="F30" s="255"/>
      <c r="G30" s="246"/>
      <c r="H30" s="246" t="s">
        <v>660</v>
      </c>
      <c r="I30" s="230"/>
      <c r="J30" s="255"/>
      <c r="K30" s="261"/>
      <c r="L30" s="262"/>
      <c r="M30" s="168"/>
    </row>
    <row r="31" spans="1:13" ht="15.75">
      <c r="A31" s="194"/>
      <c r="B31" s="193" t="s">
        <v>636</v>
      </c>
      <c r="C31" s="264"/>
      <c r="D31" s="264"/>
      <c r="E31" s="264"/>
      <c r="F31" s="201">
        <v>6303</v>
      </c>
      <c r="G31" s="246"/>
      <c r="H31" s="246"/>
      <c r="I31" s="193" t="s">
        <v>636</v>
      </c>
      <c r="J31" s="179"/>
      <c r="K31" s="201">
        <v>6303</v>
      </c>
      <c r="L31" s="262"/>
      <c r="M31" s="168"/>
    </row>
    <row r="32" spans="1:13" ht="15.75">
      <c r="A32" s="194"/>
      <c r="B32" s="239" t="s">
        <v>637</v>
      </c>
      <c r="C32" s="265"/>
      <c r="D32" s="265"/>
      <c r="E32" s="265"/>
      <c r="F32" s="249">
        <v>1256</v>
      </c>
      <c r="G32" s="246"/>
      <c r="H32" s="246"/>
      <c r="I32" s="239" t="s">
        <v>637</v>
      </c>
      <c r="J32" s="263"/>
      <c r="K32" s="249">
        <v>1256</v>
      </c>
      <c r="L32" s="168"/>
      <c r="M32" s="168"/>
    </row>
    <row r="33" spans="1:13" ht="15.75">
      <c r="A33" s="194" t="s">
        <v>664</v>
      </c>
      <c r="B33" s="254"/>
      <c r="C33" s="254"/>
      <c r="D33" s="254"/>
      <c r="E33" s="254"/>
      <c r="F33" s="255"/>
      <c r="G33" s="246"/>
      <c r="H33" s="246" t="s">
        <v>662</v>
      </c>
      <c r="I33" s="230"/>
      <c r="J33" s="255"/>
      <c r="K33" s="256"/>
      <c r="L33" s="168"/>
      <c r="M33" s="168"/>
    </row>
    <row r="34" spans="1:13" ht="15.75">
      <c r="A34" s="194"/>
      <c r="B34" s="193" t="s">
        <v>663</v>
      </c>
      <c r="C34" s="245"/>
      <c r="D34" s="245"/>
      <c r="E34" s="245"/>
      <c r="F34" s="248">
        <v>108270</v>
      </c>
      <c r="G34" s="246"/>
      <c r="H34" s="246"/>
      <c r="I34" s="193" t="s">
        <v>663</v>
      </c>
      <c r="J34" s="179"/>
      <c r="K34" s="248">
        <v>108270</v>
      </c>
      <c r="L34" s="168"/>
      <c r="M34" s="168"/>
    </row>
    <row r="35" spans="1:13" ht="15.75">
      <c r="A35" s="194"/>
      <c r="B35" s="239" t="s">
        <v>665</v>
      </c>
      <c r="C35" s="265"/>
      <c r="D35" s="265"/>
      <c r="E35" s="265"/>
      <c r="F35" s="249">
        <v>28136</v>
      </c>
      <c r="G35" s="246"/>
      <c r="H35" s="246"/>
      <c r="I35" s="239" t="s">
        <v>665</v>
      </c>
      <c r="J35" s="263"/>
      <c r="K35" s="249">
        <v>28136</v>
      </c>
      <c r="L35" s="168"/>
      <c r="M35" s="168"/>
    </row>
    <row r="36" spans="1:13" ht="15.75">
      <c r="A36" s="194"/>
      <c r="B36" s="230"/>
      <c r="C36" s="254"/>
      <c r="D36" s="254"/>
      <c r="E36" s="254"/>
      <c r="F36" s="255"/>
      <c r="G36" s="246"/>
      <c r="H36" s="246"/>
      <c r="I36" s="230"/>
      <c r="J36" s="255"/>
      <c r="K36" s="256"/>
      <c r="L36" s="168"/>
      <c r="M36" s="168"/>
    </row>
    <row r="37" spans="1:13" ht="15" customHeight="1">
      <c r="A37" s="194"/>
      <c r="B37" s="194"/>
      <c r="C37" s="194"/>
      <c r="D37" s="197"/>
      <c r="E37" s="194"/>
      <c r="F37" s="203"/>
      <c r="G37" s="194"/>
      <c r="H37" s="194"/>
      <c r="I37" s="203"/>
      <c r="J37" s="247"/>
      <c r="K37" s="247"/>
      <c r="L37" s="168"/>
      <c r="M37" s="168"/>
    </row>
    <row r="38" spans="1:13" ht="15.75">
      <c r="A38" s="226" t="s">
        <v>666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5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2:9" ht="18.75">
      <c r="B40" s="158"/>
      <c r="C40" s="156"/>
      <c r="D40" s="156"/>
      <c r="E40" s="156"/>
      <c r="F40" s="156"/>
      <c r="G40" s="266" t="s">
        <v>584</v>
      </c>
      <c r="H40" s="266"/>
      <c r="I40" s="266"/>
    </row>
    <row r="41" spans="1:9" ht="18.75">
      <c r="A41" s="157"/>
      <c r="B41" s="158"/>
      <c r="C41" s="156"/>
      <c r="D41" s="156"/>
      <c r="E41" s="156"/>
      <c r="F41" s="156"/>
      <c r="G41" s="266" t="s">
        <v>87</v>
      </c>
      <c r="H41" s="266"/>
      <c r="I41" s="266"/>
    </row>
  </sheetData>
  <sheetProtection/>
  <mergeCells count="7">
    <mergeCell ref="G40:I40"/>
    <mergeCell ref="G41:I41"/>
    <mergeCell ref="B26:E26"/>
    <mergeCell ref="B27:E27"/>
    <mergeCell ref="H2:J2"/>
    <mergeCell ref="A1:K1"/>
    <mergeCell ref="I26:J26"/>
  </mergeCells>
  <printOptions/>
  <pageMargins left="0.5118110236220472" right="0.4330708661417323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03" t="s">
        <v>537</v>
      </c>
      <c r="B1" s="303"/>
      <c r="C1" s="303"/>
      <c r="D1" s="303"/>
      <c r="E1" s="303"/>
      <c r="F1" s="30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97" t="s">
        <v>9</v>
      </c>
      <c r="C4" s="6" t="s">
        <v>389</v>
      </c>
      <c r="D4" s="6" t="s">
        <v>412</v>
      </c>
      <c r="E4" s="6" t="s">
        <v>499</v>
      </c>
      <c r="F4" s="6" t="s">
        <v>562</v>
      </c>
    </row>
    <row r="5" spans="1:6" s="10" customFormat="1" ht="15.75">
      <c r="A5" s="1">
        <v>2</v>
      </c>
      <c r="B5" s="29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2">
        <f>C7+C18</f>
        <v>0</v>
      </c>
      <c r="D6" s="62">
        <f>D7+D18</f>
        <v>0</v>
      </c>
      <c r="E6" s="62">
        <f>E7+E18</f>
        <v>0</v>
      </c>
      <c r="F6" s="62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5" customWidth="1"/>
    <col min="2" max="2" width="16.140625" style="55" customWidth="1"/>
    <col min="3" max="138" width="9.140625" style="54" customWidth="1"/>
    <col min="139" max="16384" width="9.140625" style="55" customWidth="1"/>
  </cols>
  <sheetData>
    <row r="1" spans="1:138" s="51" customFormat="1" ht="33" customHeight="1">
      <c r="A1" s="305" t="s">
        <v>576</v>
      </c>
      <c r="B1" s="305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5" t="s">
        <v>65</v>
      </c>
      <c r="B3" s="56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6" t="s">
        <v>67</v>
      </c>
      <c r="B4" s="58">
        <f>SUM(B5:B6)</f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7" t="s">
        <v>68</v>
      </c>
      <c r="B5" s="58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7" t="s">
        <v>69</v>
      </c>
      <c r="B6" s="58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2" ht="31.5">
      <c r="A7" s="76" t="s">
        <v>70</v>
      </c>
      <c r="B7" s="58">
        <v>0</v>
      </c>
    </row>
    <row r="8" spans="1:2" ht="31.5">
      <c r="A8" s="78" t="s">
        <v>71</v>
      </c>
      <c r="B8" s="59">
        <f>SUM(B9:B10)</f>
        <v>0</v>
      </c>
    </row>
    <row r="9" spans="1:138" s="57" customFormat="1" ht="30">
      <c r="A9" s="79" t="s">
        <v>72</v>
      </c>
      <c r="B9" s="60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9" t="s">
        <v>73</v>
      </c>
      <c r="B10" s="60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8" t="s">
        <v>74</v>
      </c>
      <c r="B11" s="59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8" t="s">
        <v>75</v>
      </c>
      <c r="B12" s="59">
        <f>SUM(B13,B16,B19,B25,B22)</f>
        <v>1270424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2" ht="18">
      <c r="A13" s="79" t="s">
        <v>76</v>
      </c>
      <c r="B13" s="60">
        <v>0</v>
      </c>
    </row>
    <row r="14" spans="1:138" s="57" customFormat="1" ht="18">
      <c r="A14" s="80" t="s">
        <v>77</v>
      </c>
      <c r="B14" s="61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80" t="s">
        <v>78</v>
      </c>
      <c r="B15" s="61"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9" t="s">
        <v>79</v>
      </c>
      <c r="B16" s="60">
        <f>SUM(B17:B18)</f>
        <v>1250000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80" t="s">
        <v>77</v>
      </c>
      <c r="B17" s="61">
        <v>1250000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80" t="s">
        <v>78</v>
      </c>
      <c r="B18" s="61">
        <v>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9" t="s">
        <v>126</v>
      </c>
      <c r="B19" s="60">
        <f>SUM(B20:B21)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2" ht="18">
      <c r="A20" s="80" t="s">
        <v>77</v>
      </c>
      <c r="B20" s="61">
        <v>0</v>
      </c>
    </row>
    <row r="21" spans="1:138" s="57" customFormat="1" ht="25.5">
      <c r="A21" s="80" t="s">
        <v>78</v>
      </c>
      <c r="B21" s="61"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9" t="s">
        <v>80</v>
      </c>
      <c r="B22" s="60">
        <f>SUM(B23:B24)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2" ht="18">
      <c r="A23" s="80" t="s">
        <v>77</v>
      </c>
      <c r="B23" s="61">
        <v>0</v>
      </c>
    </row>
    <row r="24" spans="1:2" ht="25.5">
      <c r="A24" s="80" t="s">
        <v>78</v>
      </c>
      <c r="B24" s="61">
        <v>0</v>
      </c>
    </row>
    <row r="25" spans="1:2" ht="18">
      <c r="A25" s="79" t="s">
        <v>81</v>
      </c>
      <c r="B25" s="60">
        <f>SUM(B26:B27)</f>
        <v>20424</v>
      </c>
    </row>
    <row r="26" spans="1:2" ht="18">
      <c r="A26" s="80" t="s">
        <v>77</v>
      </c>
      <c r="B26" s="61">
        <v>20424</v>
      </c>
    </row>
    <row r="27" spans="1:2" ht="25.5">
      <c r="A27" s="80" t="s">
        <v>78</v>
      </c>
      <c r="B27" s="61">
        <v>0</v>
      </c>
    </row>
    <row r="28" spans="1:2" ht="31.5">
      <c r="A28" s="78" t="s">
        <v>82</v>
      </c>
      <c r="B28" s="59">
        <v>0</v>
      </c>
    </row>
    <row r="29" spans="1:2" ht="18">
      <c r="A29" s="81" t="s">
        <v>83</v>
      </c>
      <c r="B29" s="59">
        <f>SUM(B8,B11,B12,B28,B4,B7)</f>
        <v>1270424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295" t="s">
        <v>536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16" customFormat="1" ht="15.75">
      <c r="A2" s="296" t="s">
        <v>397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s="16" customFormat="1" ht="15.75">
      <c r="A3" s="296" t="s">
        <v>396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ht="15.75">
      <c r="A4" s="296" t="s">
        <v>577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06" t="s">
        <v>9</v>
      </c>
      <c r="C7" s="293" t="s">
        <v>412</v>
      </c>
      <c r="D7" s="293"/>
      <c r="E7" s="293"/>
      <c r="F7" s="294"/>
      <c r="G7" s="292" t="s">
        <v>499</v>
      </c>
      <c r="H7" s="293"/>
      <c r="I7" s="293"/>
      <c r="J7" s="294"/>
      <c r="K7" s="293" t="s">
        <v>562</v>
      </c>
      <c r="L7" s="294"/>
    </row>
    <row r="8" spans="1:12" s="3" customFormat="1" ht="31.5">
      <c r="A8" s="1"/>
      <c r="B8" s="307"/>
      <c r="C8" s="4" t="s">
        <v>503</v>
      </c>
      <c r="D8" s="4" t="s">
        <v>504</v>
      </c>
      <c r="E8" s="4" t="s">
        <v>578</v>
      </c>
      <c r="F8" s="4" t="s">
        <v>579</v>
      </c>
      <c r="G8" s="4" t="s">
        <v>503</v>
      </c>
      <c r="H8" s="4" t="s">
        <v>504</v>
      </c>
      <c r="I8" s="4" t="s">
        <v>578</v>
      </c>
      <c r="J8" s="4" t="s">
        <v>579</v>
      </c>
      <c r="K8" s="4" t="s">
        <v>578</v>
      </c>
      <c r="L8" s="4" t="s">
        <v>579</v>
      </c>
    </row>
    <row r="9" spans="1:12" s="3" customFormat="1" ht="15.75">
      <c r="A9" s="1">
        <v>2</v>
      </c>
      <c r="B9" s="308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6" t="s">
        <v>407</v>
      </c>
      <c r="C10" s="15">
        <v>3650000</v>
      </c>
      <c r="D10" s="15">
        <v>3650000</v>
      </c>
      <c r="E10" s="15">
        <v>3650000</v>
      </c>
      <c r="F10" s="15">
        <v>3650000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6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6" t="s">
        <v>31</v>
      </c>
      <c r="C12" s="15">
        <v>5000</v>
      </c>
      <c r="D12" s="15">
        <v>5000</v>
      </c>
      <c r="E12" s="15">
        <v>5000</v>
      </c>
      <c r="F12" s="15">
        <v>5000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6" t="s">
        <v>32</v>
      </c>
      <c r="C13" s="15">
        <v>730000</v>
      </c>
      <c r="D13" s="15">
        <v>730000</v>
      </c>
      <c r="E13" s="15">
        <v>730000</v>
      </c>
      <c r="F13" s="15">
        <v>730000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6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6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6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8" t="s">
        <v>60</v>
      </c>
      <c r="C17" s="18">
        <f>SUM(C10:C16)</f>
        <v>4385000</v>
      </c>
      <c r="D17" s="18">
        <f>SUM(D10:D16)</f>
        <v>4385000</v>
      </c>
      <c r="E17" s="18">
        <f aca="true" t="shared" si="0" ref="E17:L17">SUM(E10:E16)</f>
        <v>4385000</v>
      </c>
      <c r="F17" s="18">
        <f t="shared" si="0"/>
        <v>4385000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8" t="s">
        <v>61</v>
      </c>
      <c r="C18" s="18">
        <f>ROUNDDOWN(C17*0.5,0)</f>
        <v>2192500</v>
      </c>
      <c r="D18" s="18">
        <f>ROUNDDOWN(D17*0.5,0)</f>
        <v>2192500</v>
      </c>
      <c r="E18" s="18">
        <f aca="true" t="shared" si="1" ref="E18:L18">ROUNDDOWN(E17*0.5,0)</f>
        <v>2192500</v>
      </c>
      <c r="F18" s="18">
        <f t="shared" si="1"/>
        <v>2192500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6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6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6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6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6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6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6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8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8" t="s">
        <v>63</v>
      </c>
      <c r="C27" s="18">
        <f aca="true" t="shared" si="3" ref="C27:L27">C18-C26</f>
        <v>2192500</v>
      </c>
      <c r="D27" s="18">
        <f t="shared" si="3"/>
        <v>2192500</v>
      </c>
      <c r="E27" s="18">
        <f t="shared" si="3"/>
        <v>2192500</v>
      </c>
      <c r="F27" s="18">
        <f t="shared" si="3"/>
        <v>2192500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4" customFormat="1" ht="42.75">
      <c r="A28" s="1">
        <v>21</v>
      </c>
      <c r="B28" s="49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6" t="s">
        <v>544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6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6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6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6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8"/>
  <sheetViews>
    <sheetView zoomScalePageLayoutView="0" workbookViewId="0" topLeftCell="A1">
      <selection activeCell="A269" sqref="A269:IV269"/>
    </sheetView>
  </sheetViews>
  <sheetFormatPr defaultColWidth="9.140625" defaultRowHeight="15"/>
  <cols>
    <col min="1" max="1" width="57.421875" style="115" customWidth="1"/>
    <col min="2" max="2" width="5.7109375" style="16" customWidth="1"/>
    <col min="3" max="3" width="13.28125" style="144" customWidth="1"/>
    <col min="4" max="5" width="12.28125" style="16" customWidth="1"/>
    <col min="6" max="16384" width="9.140625" style="16" customWidth="1"/>
  </cols>
  <sheetData>
    <row r="1" spans="1:5" ht="15.75">
      <c r="A1" s="309" t="s">
        <v>555</v>
      </c>
      <c r="B1" s="309"/>
      <c r="C1" s="309"/>
      <c r="D1" s="309"/>
      <c r="E1" s="309"/>
    </row>
    <row r="2" spans="1:5" ht="15.75">
      <c r="A2" s="296" t="s">
        <v>522</v>
      </c>
      <c r="B2" s="296"/>
      <c r="C2" s="296"/>
      <c r="D2" s="296"/>
      <c r="E2" s="296"/>
    </row>
    <row r="3" spans="1:3" ht="15.75">
      <c r="A3" s="113"/>
      <c r="B3" s="45"/>
      <c r="C3" s="139"/>
    </row>
    <row r="4" spans="1:5" s="10" customFormat="1" ht="31.5">
      <c r="A4" s="103" t="s">
        <v>9</v>
      </c>
      <c r="B4" s="17" t="s">
        <v>153</v>
      </c>
      <c r="C4" s="140" t="s">
        <v>4</v>
      </c>
      <c r="D4" s="4" t="s">
        <v>642</v>
      </c>
      <c r="E4" s="4" t="s">
        <v>643</v>
      </c>
    </row>
    <row r="5" spans="1:5" s="10" customFormat="1" ht="16.5">
      <c r="A5" s="68" t="s">
        <v>94</v>
      </c>
      <c r="B5" s="106"/>
      <c r="C5" s="129"/>
      <c r="D5" s="129"/>
      <c r="E5" s="129"/>
    </row>
    <row r="6" spans="1:5" s="10" customFormat="1" ht="31.5">
      <c r="A6" s="67" t="s">
        <v>280</v>
      </c>
      <c r="B6" s="17"/>
      <c r="C6" s="129"/>
      <c r="D6" s="129"/>
      <c r="E6" s="129"/>
    </row>
    <row r="7" spans="1:5" s="10" customFormat="1" ht="15.75" hidden="1">
      <c r="A7" s="87" t="s">
        <v>162</v>
      </c>
      <c r="B7" s="17">
        <v>2</v>
      </c>
      <c r="C7" s="129"/>
      <c r="D7" s="129"/>
      <c r="E7" s="129"/>
    </row>
    <row r="8" spans="1:5" s="10" customFormat="1" ht="15.75">
      <c r="A8" s="87" t="s">
        <v>163</v>
      </c>
      <c r="B8" s="17">
        <v>2</v>
      </c>
      <c r="C8" s="83">
        <v>640010</v>
      </c>
      <c r="D8" s="83">
        <v>640010</v>
      </c>
      <c r="E8" s="83">
        <v>640010</v>
      </c>
    </row>
    <row r="9" spans="1:5" s="10" customFormat="1" ht="15.75">
      <c r="A9" s="87" t="s">
        <v>164</v>
      </c>
      <c r="B9" s="17">
        <v>2</v>
      </c>
      <c r="C9" s="83">
        <v>512000</v>
      </c>
      <c r="D9" s="83">
        <v>512000</v>
      </c>
      <c r="E9" s="83">
        <v>512000</v>
      </c>
    </row>
    <row r="10" spans="1:5" s="10" customFormat="1" ht="15.75">
      <c r="A10" s="87" t="s">
        <v>165</v>
      </c>
      <c r="B10" s="17">
        <v>2</v>
      </c>
      <c r="C10" s="83">
        <v>156492</v>
      </c>
      <c r="D10" s="83">
        <v>156492</v>
      </c>
      <c r="E10" s="83">
        <v>156492</v>
      </c>
    </row>
    <row r="11" spans="1:5" s="10" customFormat="1" ht="15.75">
      <c r="A11" s="87" t="s">
        <v>166</v>
      </c>
      <c r="B11" s="17">
        <v>2</v>
      </c>
      <c r="C11" s="83">
        <v>469890</v>
      </c>
      <c r="D11" s="83">
        <v>469890</v>
      </c>
      <c r="E11" s="83">
        <v>469890</v>
      </c>
    </row>
    <row r="12" spans="1:5" s="10" customFormat="1" ht="15.75">
      <c r="A12" s="87" t="s">
        <v>282</v>
      </c>
      <c r="B12" s="17">
        <v>2</v>
      </c>
      <c r="C12" s="83">
        <v>5000000</v>
      </c>
      <c r="D12" s="83">
        <v>5000000</v>
      </c>
      <c r="E12" s="83">
        <v>5000000</v>
      </c>
    </row>
    <row r="13" spans="1:5" s="10" customFormat="1" ht="31.5" hidden="1">
      <c r="A13" s="87" t="s">
        <v>283</v>
      </c>
      <c r="B13" s="17">
        <v>2</v>
      </c>
      <c r="C13" s="83"/>
      <c r="D13" s="83"/>
      <c r="E13" s="83"/>
    </row>
    <row r="14" spans="1:5" s="10" customFormat="1" ht="15.75">
      <c r="A14" s="114" t="s">
        <v>491</v>
      </c>
      <c r="B14" s="17">
        <v>2</v>
      </c>
      <c r="C14" s="83">
        <v>-160442</v>
      </c>
      <c r="D14" s="83">
        <v>-160442</v>
      </c>
      <c r="E14" s="83">
        <v>-160442</v>
      </c>
    </row>
    <row r="15" spans="1:5" s="10" customFormat="1" ht="31.5">
      <c r="A15" s="87" t="s">
        <v>302</v>
      </c>
      <c r="B15" s="17">
        <v>2</v>
      </c>
      <c r="C15" s="83">
        <v>38250</v>
      </c>
      <c r="D15" s="83">
        <v>38250</v>
      </c>
      <c r="E15" s="83">
        <v>38250</v>
      </c>
    </row>
    <row r="16" spans="1:5" s="10" customFormat="1" ht="15.75">
      <c r="A16" s="87" t="s">
        <v>646</v>
      </c>
      <c r="B16" s="17">
        <v>2</v>
      </c>
      <c r="C16" s="83"/>
      <c r="D16" s="83"/>
      <c r="E16" s="83">
        <v>1000000</v>
      </c>
    </row>
    <row r="17" spans="1:5" s="10" customFormat="1" ht="15.75" hidden="1">
      <c r="A17" s="87" t="s">
        <v>301</v>
      </c>
      <c r="B17" s="17">
        <v>2</v>
      </c>
      <c r="C17" s="83"/>
      <c r="D17" s="83"/>
      <c r="E17" s="83"/>
    </row>
    <row r="18" spans="1:5" s="10" customFormat="1" ht="31.5">
      <c r="A18" s="111" t="s">
        <v>281</v>
      </c>
      <c r="B18" s="17"/>
      <c r="C18" s="83">
        <f>SUM(C7:C17)</f>
        <v>6656200</v>
      </c>
      <c r="D18" s="83">
        <f>SUM(D7:D17)</f>
        <v>6656200</v>
      </c>
      <c r="E18" s="83">
        <f>SUM(E7:E17)</f>
        <v>7656200</v>
      </c>
    </row>
    <row r="19" spans="1:5" s="10" customFormat="1" ht="15.75" hidden="1">
      <c r="A19" s="87" t="s">
        <v>285</v>
      </c>
      <c r="B19" s="17">
        <v>2</v>
      </c>
      <c r="C19" s="83"/>
      <c r="D19" s="83"/>
      <c r="E19" s="83"/>
    </row>
    <row r="20" spans="1:5" s="10" customFormat="1" ht="15.75" hidden="1">
      <c r="A20" s="87" t="s">
        <v>286</v>
      </c>
      <c r="B20" s="17">
        <v>2</v>
      </c>
      <c r="C20" s="83"/>
      <c r="D20" s="83"/>
      <c r="E20" s="83"/>
    </row>
    <row r="21" spans="1:5" s="10" customFormat="1" ht="31.5" hidden="1">
      <c r="A21" s="111" t="s">
        <v>284</v>
      </c>
      <c r="B21" s="17"/>
      <c r="C21" s="83">
        <f>SUM(C19:C20)</f>
        <v>0</v>
      </c>
      <c r="D21" s="83">
        <f>SUM(D19:D20)</f>
        <v>0</v>
      </c>
      <c r="E21" s="83">
        <f>SUM(E19:E20)</f>
        <v>0</v>
      </c>
    </row>
    <row r="22" spans="1:5" s="10" customFormat="1" ht="15.75" hidden="1">
      <c r="A22" s="87" t="s">
        <v>287</v>
      </c>
      <c r="B22" s="17">
        <v>2</v>
      </c>
      <c r="C22" s="83"/>
      <c r="D22" s="83"/>
      <c r="E22" s="83"/>
    </row>
    <row r="23" spans="1:5" s="10" customFormat="1" ht="15.75" hidden="1">
      <c r="A23" s="87" t="s">
        <v>288</v>
      </c>
      <c r="B23" s="17">
        <v>2</v>
      </c>
      <c r="C23" s="83"/>
      <c r="D23" s="83"/>
      <c r="E23" s="83"/>
    </row>
    <row r="24" spans="1:5" s="10" customFormat="1" ht="15.75">
      <c r="A24" s="114" t="s">
        <v>491</v>
      </c>
      <c r="B24" s="17">
        <v>2</v>
      </c>
      <c r="C24" s="83"/>
      <c r="D24" s="83"/>
      <c r="E24" s="83"/>
    </row>
    <row r="25" spans="1:5" s="10" customFormat="1" ht="15.75">
      <c r="A25" s="87" t="s">
        <v>291</v>
      </c>
      <c r="B25" s="17">
        <v>2</v>
      </c>
      <c r="C25" s="83">
        <v>276800</v>
      </c>
      <c r="D25" s="83">
        <v>276800</v>
      </c>
      <c r="E25" s="83">
        <v>166080</v>
      </c>
    </row>
    <row r="26" spans="1:5" s="10" customFormat="1" ht="15.75">
      <c r="A26" s="87" t="s">
        <v>292</v>
      </c>
      <c r="B26" s="17">
        <v>2</v>
      </c>
      <c r="C26" s="83"/>
      <c r="D26" s="83"/>
      <c r="E26" s="83"/>
    </row>
    <row r="27" spans="1:5" s="10" customFormat="1" ht="31.5">
      <c r="A27" s="87" t="s">
        <v>492</v>
      </c>
      <c r="B27" s="17">
        <v>2</v>
      </c>
      <c r="C27" s="83">
        <v>491000</v>
      </c>
      <c r="D27" s="83">
        <v>491000</v>
      </c>
      <c r="E27" s="83">
        <v>491000</v>
      </c>
    </row>
    <row r="28" spans="1:5" s="10" customFormat="1" ht="15.75" hidden="1">
      <c r="A28" s="87" t="s">
        <v>289</v>
      </c>
      <c r="B28" s="17">
        <v>2</v>
      </c>
      <c r="C28" s="83"/>
      <c r="D28" s="83"/>
      <c r="E28" s="83"/>
    </row>
    <row r="29" spans="1:5" s="10" customFormat="1" ht="15.75" hidden="1">
      <c r="A29" s="87" t="s">
        <v>513</v>
      </c>
      <c r="B29" s="17">
        <v>2</v>
      </c>
      <c r="C29" s="83"/>
      <c r="D29" s="83"/>
      <c r="E29" s="83"/>
    </row>
    <row r="30" spans="1:5" s="10" customFormat="1" ht="47.25">
      <c r="A30" s="111" t="s">
        <v>290</v>
      </c>
      <c r="B30" s="17"/>
      <c r="C30" s="83">
        <f>SUM(C22:C29)</f>
        <v>767800</v>
      </c>
      <c r="D30" s="83">
        <f>SUM(D22:D29)</f>
        <v>767800</v>
      </c>
      <c r="E30" s="83">
        <f>SUM(E22:E29)</f>
        <v>657080</v>
      </c>
    </row>
    <row r="31" spans="1:5" s="10" customFormat="1" ht="31.5">
      <c r="A31" s="87" t="s">
        <v>293</v>
      </c>
      <c r="B31" s="17">
        <v>2</v>
      </c>
      <c r="C31" s="83">
        <v>1200000</v>
      </c>
      <c r="D31" s="83">
        <v>1200000</v>
      </c>
      <c r="E31" s="83">
        <v>1200000</v>
      </c>
    </row>
    <row r="32" spans="1:5" s="10" customFormat="1" ht="31.5">
      <c r="A32" s="111" t="s">
        <v>294</v>
      </c>
      <c r="B32" s="17"/>
      <c r="C32" s="83">
        <f>SUM(C31)</f>
        <v>1200000</v>
      </c>
      <c r="D32" s="83">
        <f>SUM(D31)</f>
        <v>1200000</v>
      </c>
      <c r="E32" s="83">
        <f>SUM(E31)</f>
        <v>1200000</v>
      </c>
    </row>
    <row r="33" spans="1:5" s="10" customFormat="1" ht="31.5">
      <c r="A33" s="87" t="s">
        <v>295</v>
      </c>
      <c r="B33" s="17">
        <v>2</v>
      </c>
      <c r="C33" s="83"/>
      <c r="D33" s="83">
        <v>298300</v>
      </c>
      <c r="E33" s="83">
        <v>298300</v>
      </c>
    </row>
    <row r="34" spans="1:5" s="10" customFormat="1" ht="15.75" hidden="1">
      <c r="A34" s="87" t="s">
        <v>296</v>
      </c>
      <c r="B34" s="17">
        <v>2</v>
      </c>
      <c r="C34" s="83"/>
      <c r="D34" s="83"/>
      <c r="E34" s="83"/>
    </row>
    <row r="35" spans="1:5" s="10" customFormat="1" ht="15.75" hidden="1">
      <c r="A35" s="87" t="s">
        <v>297</v>
      </c>
      <c r="B35" s="17">
        <v>2</v>
      </c>
      <c r="C35" s="83"/>
      <c r="D35" s="83"/>
      <c r="E35" s="83"/>
    </row>
    <row r="36" spans="1:5" s="10" customFormat="1" ht="31.5" hidden="1">
      <c r="A36" s="87" t="s">
        <v>298</v>
      </c>
      <c r="B36" s="17">
        <v>2</v>
      </c>
      <c r="C36" s="83"/>
      <c r="D36" s="83"/>
      <c r="E36" s="83"/>
    </row>
    <row r="37" spans="1:5" s="10" customFormat="1" ht="15.75" hidden="1">
      <c r="A37" s="87" t="s">
        <v>299</v>
      </c>
      <c r="B37" s="17">
        <v>2</v>
      </c>
      <c r="C37" s="83"/>
      <c r="D37" s="83"/>
      <c r="E37" s="83"/>
    </row>
    <row r="38" spans="1:5" s="10" customFormat="1" ht="15.75" hidden="1">
      <c r="A38" s="87" t="s">
        <v>300</v>
      </c>
      <c r="B38" s="17">
        <v>2</v>
      </c>
      <c r="C38" s="83"/>
      <c r="D38" s="83"/>
      <c r="E38" s="83"/>
    </row>
    <row r="39" spans="1:5" s="10" customFormat="1" ht="15.75" hidden="1">
      <c r="A39" s="87" t="s">
        <v>510</v>
      </c>
      <c r="B39" s="17">
        <v>2</v>
      </c>
      <c r="C39" s="83"/>
      <c r="D39" s="83"/>
      <c r="E39" s="83"/>
    </row>
    <row r="40" spans="1:5" s="10" customFormat="1" ht="15.75" hidden="1">
      <c r="A40" s="87" t="s">
        <v>301</v>
      </c>
      <c r="B40" s="17">
        <v>2</v>
      </c>
      <c r="C40" s="83"/>
      <c r="D40" s="83"/>
      <c r="E40" s="83"/>
    </row>
    <row r="41" spans="1:5" s="10" customFormat="1" ht="15.75" hidden="1">
      <c r="A41" s="87" t="s">
        <v>446</v>
      </c>
      <c r="B41" s="17">
        <v>2</v>
      </c>
      <c r="C41" s="83"/>
      <c r="D41" s="83"/>
      <c r="E41" s="83"/>
    </row>
    <row r="42" spans="1:5" s="10" customFormat="1" ht="15.75">
      <c r="A42" s="87" t="s">
        <v>608</v>
      </c>
      <c r="B42" s="17">
        <v>2</v>
      </c>
      <c r="C42" s="83"/>
      <c r="D42" s="83">
        <v>882500</v>
      </c>
      <c r="E42" s="83">
        <v>882500</v>
      </c>
    </row>
    <row r="43" spans="1:5" s="10" customFormat="1" ht="15.75" hidden="1">
      <c r="A43" s="87" t="s">
        <v>493</v>
      </c>
      <c r="B43" s="17">
        <v>2</v>
      </c>
      <c r="C43" s="83"/>
      <c r="D43" s="83"/>
      <c r="E43" s="83"/>
    </row>
    <row r="44" spans="1:5" s="10" customFormat="1" ht="15.75" hidden="1">
      <c r="A44" s="87" t="s">
        <v>302</v>
      </c>
      <c r="B44" s="17">
        <v>2</v>
      </c>
      <c r="C44" s="83"/>
      <c r="D44" s="83"/>
      <c r="E44" s="83"/>
    </row>
    <row r="45" spans="1:5" s="10" customFormat="1" ht="31.5">
      <c r="A45" s="111" t="s">
        <v>447</v>
      </c>
      <c r="B45" s="17"/>
      <c r="C45" s="83">
        <f>SUM(C33:C44)</f>
        <v>0</v>
      </c>
      <c r="D45" s="83">
        <f>SUM(D33:D44)</f>
        <v>1180800</v>
      </c>
      <c r="E45" s="83">
        <f>SUM(E33:E44)</f>
        <v>1180800</v>
      </c>
    </row>
    <row r="46" spans="1:5" s="10" customFormat="1" ht="15.75" hidden="1">
      <c r="A46" s="87"/>
      <c r="B46" s="17"/>
      <c r="C46" s="83"/>
      <c r="D46" s="83"/>
      <c r="E46" s="83"/>
    </row>
    <row r="47" spans="1:5" s="10" customFormat="1" ht="15.75" hidden="1">
      <c r="A47" s="111" t="s">
        <v>448</v>
      </c>
      <c r="B47" s="17"/>
      <c r="C47" s="83">
        <f>SUM(C46)</f>
        <v>0</v>
      </c>
      <c r="D47" s="83">
        <f>SUM(D46)</f>
        <v>0</v>
      </c>
      <c r="E47" s="83">
        <f>SUM(E46)</f>
        <v>0</v>
      </c>
    </row>
    <row r="48" spans="1:5" s="10" customFormat="1" ht="15.75" hidden="1">
      <c r="A48" s="63"/>
      <c r="B48" s="17"/>
      <c r="C48" s="83"/>
      <c r="D48" s="83"/>
      <c r="E48" s="83"/>
    </row>
    <row r="49" spans="1:5" s="10" customFormat="1" ht="15.75" hidden="1">
      <c r="A49" s="63" t="s">
        <v>304</v>
      </c>
      <c r="B49" s="17"/>
      <c r="C49" s="83"/>
      <c r="D49" s="83"/>
      <c r="E49" s="83"/>
    </row>
    <row r="50" spans="1:5" s="10" customFormat="1" ht="15.75" hidden="1">
      <c r="A50" s="63"/>
      <c r="B50" s="17"/>
      <c r="C50" s="83"/>
      <c r="D50" s="83"/>
      <c r="E50" s="83"/>
    </row>
    <row r="51" spans="1:5" s="10" customFormat="1" ht="31.5" hidden="1">
      <c r="A51" s="63" t="s">
        <v>307</v>
      </c>
      <c r="B51" s="17"/>
      <c r="C51" s="83"/>
      <c r="D51" s="83"/>
      <c r="E51" s="83"/>
    </row>
    <row r="52" spans="1:5" s="10" customFormat="1" ht="15.75" hidden="1">
      <c r="A52" s="63"/>
      <c r="B52" s="17"/>
      <c r="C52" s="83"/>
      <c r="D52" s="83"/>
      <c r="E52" s="83"/>
    </row>
    <row r="53" spans="1:5" s="10" customFormat="1" ht="31.5" hidden="1">
      <c r="A53" s="63" t="s">
        <v>306</v>
      </c>
      <c r="B53" s="17"/>
      <c r="C53" s="83"/>
      <c r="D53" s="83"/>
      <c r="E53" s="83"/>
    </row>
    <row r="54" spans="1:5" s="10" customFormat="1" ht="15.75" hidden="1">
      <c r="A54" s="63"/>
      <c r="B54" s="17"/>
      <c r="C54" s="83"/>
      <c r="D54" s="83"/>
      <c r="E54" s="83"/>
    </row>
    <row r="55" spans="1:5" s="10" customFormat="1" ht="31.5" hidden="1">
      <c r="A55" s="63" t="s">
        <v>305</v>
      </c>
      <c r="B55" s="17"/>
      <c r="C55" s="83"/>
      <c r="D55" s="83"/>
      <c r="E55" s="83"/>
    </row>
    <row r="56" spans="1:5" s="10" customFormat="1" ht="15.75" hidden="1">
      <c r="A56" s="87" t="s">
        <v>508</v>
      </c>
      <c r="B56" s="17">
        <v>2</v>
      </c>
      <c r="C56" s="83"/>
      <c r="D56" s="83"/>
      <c r="E56" s="83"/>
    </row>
    <row r="57" spans="1:5" s="10" customFormat="1" ht="15.75" hidden="1">
      <c r="A57" s="87"/>
      <c r="B57" s="17"/>
      <c r="C57" s="83"/>
      <c r="D57" s="83"/>
      <c r="E57" s="83"/>
    </row>
    <row r="58" spans="1:5" s="10" customFormat="1" ht="15.75" hidden="1">
      <c r="A58" s="87"/>
      <c r="B58" s="17"/>
      <c r="C58" s="83"/>
      <c r="D58" s="83"/>
      <c r="E58" s="83"/>
    </row>
    <row r="59" spans="1:5" s="10" customFormat="1" ht="15.75" hidden="1">
      <c r="A59" s="87" t="s">
        <v>509</v>
      </c>
      <c r="B59" s="17">
        <v>2</v>
      </c>
      <c r="C59" s="83"/>
      <c r="D59" s="83"/>
      <c r="E59" s="83"/>
    </row>
    <row r="60" spans="1:5" s="10" customFormat="1" ht="15.75" hidden="1">
      <c r="A60" s="110" t="s">
        <v>485</v>
      </c>
      <c r="B60" s="101"/>
      <c r="C60" s="83">
        <f>SUM(C56:C59)</f>
        <v>0</v>
      </c>
      <c r="D60" s="83">
        <f>SUM(D56:D59)</f>
        <v>0</v>
      </c>
      <c r="E60" s="83">
        <f>SUM(E56:E59)</f>
        <v>0</v>
      </c>
    </row>
    <row r="61" spans="1:5" s="10" customFormat="1" ht="15.75" hidden="1">
      <c r="A61" s="87" t="s">
        <v>167</v>
      </c>
      <c r="B61" s="101">
        <v>2</v>
      </c>
      <c r="C61" s="83"/>
      <c r="D61" s="83"/>
      <c r="E61" s="83"/>
    </row>
    <row r="62" spans="1:5" s="10" customFormat="1" ht="15.75" hidden="1">
      <c r="A62" s="87" t="s">
        <v>308</v>
      </c>
      <c r="B62" s="101">
        <v>2</v>
      </c>
      <c r="C62" s="83"/>
      <c r="D62" s="83"/>
      <c r="E62" s="83"/>
    </row>
    <row r="63" spans="1:5" s="10" customFormat="1" ht="15.75" hidden="1">
      <c r="A63" s="87" t="s">
        <v>168</v>
      </c>
      <c r="B63" s="101">
        <v>2</v>
      </c>
      <c r="C63" s="83"/>
      <c r="D63" s="83"/>
      <c r="E63" s="83"/>
    </row>
    <row r="64" spans="1:5" s="10" customFormat="1" ht="15.75" hidden="1">
      <c r="A64" s="110" t="s">
        <v>170</v>
      </c>
      <c r="B64" s="101"/>
      <c r="C64" s="83">
        <f>SUM(C61:C63)</f>
        <v>0</v>
      </c>
      <c r="D64" s="83">
        <f>SUM(D61:D63)</f>
        <v>0</v>
      </c>
      <c r="E64" s="83">
        <f>SUM(E61:E63)</f>
        <v>0</v>
      </c>
    </row>
    <row r="65" spans="1:5" s="10" customFormat="1" ht="15.75" hidden="1">
      <c r="A65" s="87" t="s">
        <v>520</v>
      </c>
      <c r="B65" s="101">
        <v>2</v>
      </c>
      <c r="C65" s="83"/>
      <c r="D65" s="83"/>
      <c r="E65" s="83"/>
    </row>
    <row r="66" spans="1:5" s="10" customFormat="1" ht="15.75" hidden="1">
      <c r="A66" s="87"/>
      <c r="B66" s="101"/>
      <c r="C66" s="83"/>
      <c r="D66" s="83"/>
      <c r="E66" s="83"/>
    </row>
    <row r="67" spans="1:5" s="10" customFormat="1" ht="15.75" hidden="1">
      <c r="A67" s="87"/>
      <c r="B67" s="101"/>
      <c r="C67" s="83"/>
      <c r="D67" s="83"/>
      <c r="E67" s="83"/>
    </row>
    <row r="68" spans="1:5" s="10" customFormat="1" ht="15.75" hidden="1">
      <c r="A68" s="87"/>
      <c r="B68" s="101"/>
      <c r="C68" s="83"/>
      <c r="D68" s="83"/>
      <c r="E68" s="83"/>
    </row>
    <row r="69" spans="1:5" s="10" customFormat="1" ht="15.75" hidden="1">
      <c r="A69" s="110" t="s">
        <v>171</v>
      </c>
      <c r="B69" s="101"/>
      <c r="C69" s="83">
        <f>SUM(C65:C68)</f>
        <v>0</v>
      </c>
      <c r="D69" s="83">
        <f>SUM(D65:D68)</f>
        <v>0</v>
      </c>
      <c r="E69" s="83">
        <f>SUM(E65:E68)</f>
        <v>0</v>
      </c>
    </row>
    <row r="70" spans="1:5" s="10" customFormat="1" ht="15.75" hidden="1">
      <c r="A70" s="87" t="s">
        <v>142</v>
      </c>
      <c r="B70" s="17">
        <v>2</v>
      </c>
      <c r="C70" s="83"/>
      <c r="D70" s="83"/>
      <c r="E70" s="83"/>
    </row>
    <row r="71" spans="1:5" s="10" customFormat="1" ht="15.75" hidden="1">
      <c r="A71" s="87" t="s">
        <v>462</v>
      </c>
      <c r="B71" s="103">
        <v>2</v>
      </c>
      <c r="C71" s="83"/>
      <c r="D71" s="83"/>
      <c r="E71" s="83"/>
    </row>
    <row r="72" spans="1:5" s="10" customFormat="1" ht="15.75">
      <c r="A72" s="87" t="s">
        <v>471</v>
      </c>
      <c r="B72" s="103">
        <v>2</v>
      </c>
      <c r="C72" s="83">
        <v>4328</v>
      </c>
      <c r="D72" s="83">
        <v>4328</v>
      </c>
      <c r="E72" s="83">
        <v>4328</v>
      </c>
    </row>
    <row r="73" spans="1:5" s="10" customFormat="1" ht="15.75" hidden="1">
      <c r="A73" s="87" t="s">
        <v>463</v>
      </c>
      <c r="B73" s="103">
        <v>2</v>
      </c>
      <c r="C73" s="83"/>
      <c r="D73" s="83"/>
      <c r="E73" s="83"/>
    </row>
    <row r="74" spans="1:5" s="10" customFormat="1" ht="15.75">
      <c r="A74" s="87" t="s">
        <v>472</v>
      </c>
      <c r="B74" s="103">
        <v>2</v>
      </c>
      <c r="C74" s="83">
        <v>3661</v>
      </c>
      <c r="D74" s="83">
        <v>3661</v>
      </c>
      <c r="E74" s="83">
        <v>3661</v>
      </c>
    </row>
    <row r="75" spans="1:5" s="10" customFormat="1" ht="15.75" hidden="1">
      <c r="A75" s="87" t="s">
        <v>464</v>
      </c>
      <c r="B75" s="103">
        <v>2</v>
      </c>
      <c r="C75" s="83"/>
      <c r="D75" s="83"/>
      <c r="E75" s="83"/>
    </row>
    <row r="76" spans="1:5" s="10" customFormat="1" ht="15.75">
      <c r="A76" s="87" t="s">
        <v>473</v>
      </c>
      <c r="B76" s="103">
        <v>2</v>
      </c>
      <c r="C76" s="83">
        <v>25506</v>
      </c>
      <c r="D76" s="83">
        <v>25506</v>
      </c>
      <c r="E76" s="83">
        <v>25506</v>
      </c>
    </row>
    <row r="77" spans="1:5" s="10" customFormat="1" ht="15.75" hidden="1">
      <c r="A77" s="87" t="s">
        <v>131</v>
      </c>
      <c r="B77" s="17"/>
      <c r="C77" s="83"/>
      <c r="D77" s="83"/>
      <c r="E77" s="83"/>
    </row>
    <row r="78" spans="1:5" s="10" customFormat="1" ht="15.75" hidden="1">
      <c r="A78" s="87" t="s">
        <v>131</v>
      </c>
      <c r="B78" s="17"/>
      <c r="C78" s="83"/>
      <c r="D78" s="83"/>
      <c r="E78" s="83"/>
    </row>
    <row r="79" spans="1:5" s="10" customFormat="1" ht="31.5">
      <c r="A79" s="110" t="s">
        <v>172</v>
      </c>
      <c r="B79" s="17"/>
      <c r="C79" s="83">
        <f>SUM(C70:C78)</f>
        <v>33495</v>
      </c>
      <c r="D79" s="83">
        <f>SUM(D70:D78)</f>
        <v>33495</v>
      </c>
      <c r="E79" s="83">
        <f>SUM(E70:E78)</f>
        <v>33495</v>
      </c>
    </row>
    <row r="80" spans="1:5" s="10" customFormat="1" ht="15.75" hidden="1">
      <c r="A80" s="87" t="s">
        <v>474</v>
      </c>
      <c r="B80" s="103">
        <v>2</v>
      </c>
      <c r="C80" s="83"/>
      <c r="D80" s="83"/>
      <c r="E80" s="83"/>
    </row>
    <row r="81" spans="1:5" s="10" customFormat="1" ht="15.75" hidden="1">
      <c r="A81" s="87" t="s">
        <v>475</v>
      </c>
      <c r="B81" s="103">
        <v>2</v>
      </c>
      <c r="C81" s="83"/>
      <c r="D81" s="83"/>
      <c r="E81" s="83"/>
    </row>
    <row r="82" spans="1:5" s="10" customFormat="1" ht="15.75" hidden="1">
      <c r="A82" s="87" t="s">
        <v>476</v>
      </c>
      <c r="B82" s="103">
        <v>2</v>
      </c>
      <c r="C82" s="83"/>
      <c r="D82" s="83"/>
      <c r="E82" s="83"/>
    </row>
    <row r="83" spans="1:5" s="10" customFormat="1" ht="15.75" hidden="1">
      <c r="A83" s="87" t="s">
        <v>477</v>
      </c>
      <c r="B83" s="103">
        <v>2</v>
      </c>
      <c r="C83" s="83"/>
      <c r="D83" s="83"/>
      <c r="E83" s="83"/>
    </row>
    <row r="84" spans="1:5" s="10" customFormat="1" ht="15.75" hidden="1">
      <c r="A84" s="87" t="s">
        <v>478</v>
      </c>
      <c r="B84" s="103">
        <v>2</v>
      </c>
      <c r="C84" s="83"/>
      <c r="D84" s="83"/>
      <c r="E84" s="83"/>
    </row>
    <row r="85" spans="1:5" s="10" customFormat="1" ht="15.75" hidden="1">
      <c r="A85" s="87" t="s">
        <v>479</v>
      </c>
      <c r="B85" s="103">
        <v>2</v>
      </c>
      <c r="C85" s="83"/>
      <c r="D85" s="83"/>
      <c r="E85" s="83"/>
    </row>
    <row r="86" spans="1:5" s="10" customFormat="1" ht="15.75" hidden="1">
      <c r="A86" s="87" t="s">
        <v>480</v>
      </c>
      <c r="B86" s="17">
        <v>2</v>
      </c>
      <c r="C86" s="83"/>
      <c r="D86" s="83"/>
      <c r="E86" s="83"/>
    </row>
    <row r="87" spans="1:5" s="10" customFormat="1" ht="15.75" hidden="1">
      <c r="A87" s="87" t="s">
        <v>481</v>
      </c>
      <c r="B87" s="17">
        <v>2</v>
      </c>
      <c r="C87" s="83"/>
      <c r="D87" s="83"/>
      <c r="E87" s="83"/>
    </row>
    <row r="88" spans="1:5" s="10" customFormat="1" ht="15.75" hidden="1">
      <c r="A88" s="87" t="s">
        <v>131</v>
      </c>
      <c r="B88" s="17"/>
      <c r="C88" s="83"/>
      <c r="D88" s="83"/>
      <c r="E88" s="83"/>
    </row>
    <row r="89" spans="1:5" s="10" customFormat="1" ht="15.75" hidden="1">
      <c r="A89" s="87" t="s">
        <v>131</v>
      </c>
      <c r="B89" s="17"/>
      <c r="C89" s="83"/>
      <c r="D89" s="83"/>
      <c r="E89" s="83"/>
    </row>
    <row r="90" spans="1:5" s="10" customFormat="1" ht="15.75" hidden="1">
      <c r="A90" s="110" t="s">
        <v>309</v>
      </c>
      <c r="B90" s="17"/>
      <c r="C90" s="83">
        <f>SUM(C80:C89)</f>
        <v>0</v>
      </c>
      <c r="D90" s="83">
        <f>SUM(D80:D89)</f>
        <v>0</v>
      </c>
      <c r="E90" s="83">
        <f>SUM(E80:E89)</f>
        <v>0</v>
      </c>
    </row>
    <row r="91" spans="1:5" s="10" customFormat="1" ht="15.75" hidden="1">
      <c r="A91" s="63"/>
      <c r="B91" s="17"/>
      <c r="C91" s="83"/>
      <c r="D91" s="83"/>
      <c r="E91" s="83"/>
    </row>
    <row r="92" spans="1:5" s="10" customFormat="1" ht="15.75" hidden="1">
      <c r="A92" s="63"/>
      <c r="B92" s="17"/>
      <c r="C92" s="83"/>
      <c r="D92" s="83"/>
      <c r="E92" s="83"/>
    </row>
    <row r="93" spans="1:5" s="10" customFormat="1" ht="31.5">
      <c r="A93" s="111" t="s">
        <v>310</v>
      </c>
      <c r="B93" s="17"/>
      <c r="C93" s="83">
        <f>C60+C64+C69+C79+C90</f>
        <v>33495</v>
      </c>
      <c r="D93" s="83">
        <f>D60+D64+D69+D79+D90</f>
        <v>33495</v>
      </c>
      <c r="E93" s="83">
        <f>E60+E64+E69+E79+E90</f>
        <v>33495</v>
      </c>
    </row>
    <row r="94" spans="1:5" s="10" customFormat="1" ht="31.5">
      <c r="A94" s="43" t="s">
        <v>280</v>
      </c>
      <c r="B94" s="103"/>
      <c r="C94" s="84">
        <f>SUM(C95:C95:C97)</f>
        <v>8657495</v>
      </c>
      <c r="D94" s="84">
        <f>SUM(D95:D95:D97)</f>
        <v>9838295</v>
      </c>
      <c r="E94" s="84">
        <f>SUM(E95:E95:E97)</f>
        <v>10727575</v>
      </c>
    </row>
    <row r="95" spans="1:5" s="10" customFormat="1" ht="15.75">
      <c r="A95" s="87" t="s">
        <v>406</v>
      </c>
      <c r="B95" s="101">
        <v>1</v>
      </c>
      <c r="C95" s="83">
        <f>SUMIF($B$6:$B$94,"1",C$6:C$94)</f>
        <v>0</v>
      </c>
      <c r="D95" s="83">
        <f>SUMIF($B$6:$B$94,"1",D$6:D$94)</f>
        <v>0</v>
      </c>
      <c r="E95" s="83">
        <f>SUMIF($B$6:$B$94,"1",E$6:E$94)</f>
        <v>0</v>
      </c>
    </row>
    <row r="96" spans="1:5" s="10" customFormat="1" ht="15.75">
      <c r="A96" s="87" t="s">
        <v>245</v>
      </c>
      <c r="B96" s="101">
        <v>2</v>
      </c>
      <c r="C96" s="83">
        <f>SUMIF($B$6:$B$94,"2",C$6:C$94)</f>
        <v>8657495</v>
      </c>
      <c r="D96" s="83">
        <f>SUMIF($B$6:$B$94,"2",D$6:D$94)</f>
        <v>9838295</v>
      </c>
      <c r="E96" s="83">
        <f>SUMIF($B$6:$B$94,"2",E$6:E$94)</f>
        <v>10727575</v>
      </c>
    </row>
    <row r="97" spans="1:5" s="10" customFormat="1" ht="15.75">
      <c r="A97" s="87" t="s">
        <v>137</v>
      </c>
      <c r="B97" s="101">
        <v>3</v>
      </c>
      <c r="C97" s="83">
        <f>SUMIF($B$6:$B$94,"3",C$6:C$94)</f>
        <v>0</v>
      </c>
      <c r="D97" s="83">
        <f>SUMIF($B$6:$B$94,"3",D$6:D$94)</f>
        <v>0</v>
      </c>
      <c r="E97" s="83">
        <f>SUMIF($B$6:$B$94,"3",E$6:E$94)</f>
        <v>0</v>
      </c>
    </row>
    <row r="98" spans="1:5" s="10" customFormat="1" ht="31.5" hidden="1">
      <c r="A98" s="67" t="s">
        <v>311</v>
      </c>
      <c r="B98" s="17"/>
      <c r="C98" s="141"/>
      <c r="D98" s="141"/>
      <c r="E98" s="141"/>
    </row>
    <row r="99" spans="1:5" s="10" customFormat="1" ht="15.75" hidden="1">
      <c r="A99" s="87" t="s">
        <v>169</v>
      </c>
      <c r="B99" s="17">
        <v>2</v>
      </c>
      <c r="C99" s="129"/>
      <c r="D99" s="129"/>
      <c r="E99" s="129"/>
    </row>
    <row r="100" spans="1:5" s="10" customFormat="1" ht="15.75" hidden="1">
      <c r="A100" s="87" t="s">
        <v>313</v>
      </c>
      <c r="B100" s="17">
        <v>2</v>
      </c>
      <c r="C100" s="129"/>
      <c r="D100" s="129"/>
      <c r="E100" s="129"/>
    </row>
    <row r="101" spans="1:5" s="10" customFormat="1" ht="31.5" hidden="1">
      <c r="A101" s="87" t="s">
        <v>314</v>
      </c>
      <c r="B101" s="17">
        <v>2</v>
      </c>
      <c r="C101" s="129"/>
      <c r="D101" s="129"/>
      <c r="E101" s="129"/>
    </row>
    <row r="102" spans="1:5" s="10" customFormat="1" ht="31.5" hidden="1">
      <c r="A102" s="87" t="s">
        <v>315</v>
      </c>
      <c r="B102" s="17">
        <v>2</v>
      </c>
      <c r="C102" s="129"/>
      <c r="D102" s="129"/>
      <c r="E102" s="129"/>
    </row>
    <row r="103" spans="1:5" s="10" customFormat="1" ht="31.5" hidden="1">
      <c r="A103" s="87" t="s">
        <v>316</v>
      </c>
      <c r="B103" s="17">
        <v>2</v>
      </c>
      <c r="C103" s="129"/>
      <c r="D103" s="129"/>
      <c r="E103" s="129"/>
    </row>
    <row r="104" spans="1:5" s="10" customFormat="1" ht="15.75" hidden="1">
      <c r="A104" s="87" t="s">
        <v>317</v>
      </c>
      <c r="B104" s="17">
        <v>2</v>
      </c>
      <c r="C104" s="129"/>
      <c r="D104" s="129"/>
      <c r="E104" s="129"/>
    </row>
    <row r="105" spans="1:5" s="10" customFormat="1" ht="15.75" hidden="1">
      <c r="A105" s="110" t="s">
        <v>318</v>
      </c>
      <c r="B105" s="17"/>
      <c r="C105" s="129">
        <f>SUM(C99:C104)</f>
        <v>0</v>
      </c>
      <c r="D105" s="129">
        <f>SUM(D99:D104)</f>
        <v>0</v>
      </c>
      <c r="E105" s="129">
        <f>SUM(E99:E104)</f>
        <v>0</v>
      </c>
    </row>
    <row r="106" spans="1:5" s="10" customFormat="1" ht="15.75" hidden="1">
      <c r="A106" s="87"/>
      <c r="B106" s="17"/>
      <c r="C106" s="129"/>
      <c r="D106" s="129"/>
      <c r="E106" s="129"/>
    </row>
    <row r="107" spans="1:5" s="10" customFormat="1" ht="15.75" hidden="1">
      <c r="A107" s="87"/>
      <c r="B107" s="17"/>
      <c r="C107" s="129"/>
      <c r="D107" s="129"/>
      <c r="E107" s="129"/>
    </row>
    <row r="108" spans="1:5" s="10" customFormat="1" ht="15.75" hidden="1">
      <c r="A108" s="110" t="s">
        <v>319</v>
      </c>
      <c r="B108" s="17"/>
      <c r="C108" s="129">
        <f>SUM(C106:C107)</f>
        <v>0</v>
      </c>
      <c r="D108" s="129">
        <f>SUM(D106:D107)</f>
        <v>0</v>
      </c>
      <c r="E108" s="129">
        <f>SUM(E106:E107)</f>
        <v>0</v>
      </c>
    </row>
    <row r="109" spans="1:5" s="10" customFormat="1" ht="15.75" hidden="1">
      <c r="A109" s="111" t="s">
        <v>320</v>
      </c>
      <c r="B109" s="17"/>
      <c r="C109" s="129">
        <f>C105+C108</f>
        <v>0</v>
      </c>
      <c r="D109" s="129">
        <f>D105+D108</f>
        <v>0</v>
      </c>
      <c r="E109" s="129">
        <f>E105+E108</f>
        <v>0</v>
      </c>
    </row>
    <row r="110" spans="1:5" s="10" customFormat="1" ht="15.75" hidden="1">
      <c r="A110" s="63"/>
      <c r="B110" s="17"/>
      <c r="C110" s="129"/>
      <c r="D110" s="129"/>
      <c r="E110" s="129"/>
    </row>
    <row r="111" spans="1:5" s="10" customFormat="1" ht="31.5" hidden="1">
      <c r="A111" s="63" t="s">
        <v>321</v>
      </c>
      <c r="B111" s="17"/>
      <c r="C111" s="129"/>
      <c r="D111" s="129"/>
      <c r="E111" s="129"/>
    </row>
    <row r="112" spans="1:5" s="10" customFormat="1" ht="15.75" hidden="1">
      <c r="A112" s="63"/>
      <c r="B112" s="17"/>
      <c r="C112" s="129"/>
      <c r="D112" s="129"/>
      <c r="E112" s="129"/>
    </row>
    <row r="113" spans="1:5" s="10" customFormat="1" ht="31.5" hidden="1">
      <c r="A113" s="63" t="s">
        <v>322</v>
      </c>
      <c r="B113" s="17"/>
      <c r="C113" s="129"/>
      <c r="D113" s="129"/>
      <c r="E113" s="129"/>
    </row>
    <row r="114" spans="1:5" s="10" customFormat="1" ht="15.75" hidden="1">
      <c r="A114" s="63"/>
      <c r="B114" s="17"/>
      <c r="C114" s="129"/>
      <c r="D114" s="129"/>
      <c r="E114" s="129"/>
    </row>
    <row r="115" spans="1:5" s="10" customFormat="1" ht="31.5" hidden="1">
      <c r="A115" s="63" t="s">
        <v>323</v>
      </c>
      <c r="B115" s="17"/>
      <c r="C115" s="129"/>
      <c r="D115" s="129"/>
      <c r="E115" s="129"/>
    </row>
    <row r="116" spans="1:5" s="10" customFormat="1" ht="31.5" hidden="1">
      <c r="A116" s="87" t="s">
        <v>495</v>
      </c>
      <c r="B116" s="17">
        <v>2</v>
      </c>
      <c r="C116" s="129"/>
      <c r="D116" s="129"/>
      <c r="E116" s="129"/>
    </row>
    <row r="117" spans="1:5" s="10" customFormat="1" ht="15.75" hidden="1">
      <c r="A117" s="63" t="s">
        <v>542</v>
      </c>
      <c r="B117" s="17">
        <v>2</v>
      </c>
      <c r="C117" s="129"/>
      <c r="D117" s="129"/>
      <c r="E117" s="129"/>
    </row>
    <row r="118" spans="1:5" s="10" customFormat="1" ht="15.75" hidden="1">
      <c r="A118" s="110" t="s">
        <v>496</v>
      </c>
      <c r="B118" s="17"/>
      <c r="C118" s="83">
        <f>SUM(C115:C117)</f>
        <v>0</v>
      </c>
      <c r="D118" s="83">
        <f>SUM(D115:D117)</f>
        <v>0</v>
      </c>
      <c r="E118" s="83">
        <f>SUM(E115:E117)</f>
        <v>0</v>
      </c>
    </row>
    <row r="119" spans="1:5" s="10" customFormat="1" ht="15.75" hidden="1">
      <c r="A119" s="63" t="s">
        <v>535</v>
      </c>
      <c r="B119" s="17">
        <v>2</v>
      </c>
      <c r="C119" s="129"/>
      <c r="D119" s="129"/>
      <c r="E119" s="129"/>
    </row>
    <row r="120" spans="1:5" s="10" customFormat="1" ht="31.5" hidden="1">
      <c r="A120" s="110" t="s">
        <v>539</v>
      </c>
      <c r="B120" s="17"/>
      <c r="C120" s="83">
        <f>SUM(C119)</f>
        <v>0</v>
      </c>
      <c r="D120" s="83">
        <f>SUM(D119)</f>
        <v>0</v>
      </c>
      <c r="E120" s="83">
        <f>SUM(E119)</f>
        <v>0</v>
      </c>
    </row>
    <row r="121" spans="1:5" s="10" customFormat="1" ht="15.75" hidden="1">
      <c r="A121" s="110"/>
      <c r="B121" s="17"/>
      <c r="C121" s="129"/>
      <c r="D121" s="129"/>
      <c r="E121" s="129"/>
    </row>
    <row r="122" spans="1:5" s="10" customFormat="1" ht="15.75" hidden="1">
      <c r="A122" s="87"/>
      <c r="B122" s="17"/>
      <c r="C122" s="129"/>
      <c r="D122" s="129"/>
      <c r="E122" s="129"/>
    </row>
    <row r="123" spans="1:5" s="10" customFormat="1" ht="15.75" hidden="1">
      <c r="A123" s="110" t="s">
        <v>171</v>
      </c>
      <c r="B123" s="17"/>
      <c r="C123" s="129">
        <f>SUM(C121:C122)</f>
        <v>0</v>
      </c>
      <c r="D123" s="129">
        <f>SUM(D121:D122)</f>
        <v>0</v>
      </c>
      <c r="E123" s="129">
        <f>SUM(E121:E122)</f>
        <v>0</v>
      </c>
    </row>
    <row r="124" spans="1:5" s="10" customFormat="1" ht="15.75" hidden="1">
      <c r="A124" s="110"/>
      <c r="B124" s="17"/>
      <c r="C124" s="129"/>
      <c r="D124" s="129"/>
      <c r="E124" s="129"/>
    </row>
    <row r="125" spans="1:5" s="10" customFormat="1" ht="15.75" hidden="1">
      <c r="A125" s="125"/>
      <c r="B125" s="17"/>
      <c r="C125" s="129"/>
      <c r="D125" s="129"/>
      <c r="E125" s="129"/>
    </row>
    <row r="126" spans="1:5" s="10" customFormat="1" ht="15.75" hidden="1">
      <c r="A126" s="125"/>
      <c r="B126" s="17"/>
      <c r="C126" s="129"/>
      <c r="D126" s="129"/>
      <c r="E126" s="129"/>
    </row>
    <row r="127" spans="1:5" s="10" customFormat="1" ht="15.75" hidden="1">
      <c r="A127" s="110" t="s">
        <v>172</v>
      </c>
      <c r="B127" s="17"/>
      <c r="C127" s="129">
        <f>SUM(C125:C126)</f>
        <v>0</v>
      </c>
      <c r="D127" s="129">
        <f>SUM(D125:D126)</f>
        <v>0</v>
      </c>
      <c r="E127" s="129">
        <f>SUM(E125:E126)</f>
        <v>0</v>
      </c>
    </row>
    <row r="128" spans="1:5" s="10" customFormat="1" ht="31.5" hidden="1">
      <c r="A128" s="63" t="s">
        <v>324</v>
      </c>
      <c r="B128" s="17"/>
      <c r="C128" s="83">
        <f>C118+C127+C120+C123</f>
        <v>0</v>
      </c>
      <c r="D128" s="83">
        <f>D118+D127+D120+D123</f>
        <v>0</v>
      </c>
      <c r="E128" s="83">
        <f>E118+E127+E120+E123</f>
        <v>0</v>
      </c>
    </row>
    <row r="129" spans="1:5" s="10" customFormat="1" ht="31.5" hidden="1">
      <c r="A129" s="43" t="s">
        <v>311</v>
      </c>
      <c r="B129" s="103"/>
      <c r="C129" s="84">
        <f>SUM(C130:C130:C132)</f>
        <v>0</v>
      </c>
      <c r="D129" s="84">
        <f>SUM(D130:D130:D132)</f>
        <v>0</v>
      </c>
      <c r="E129" s="84">
        <f>SUM(E130:E130:E132)</f>
        <v>0</v>
      </c>
    </row>
    <row r="130" spans="1:5" s="10" customFormat="1" ht="15.75" hidden="1">
      <c r="A130" s="87" t="s">
        <v>406</v>
      </c>
      <c r="B130" s="101">
        <v>1</v>
      </c>
      <c r="C130" s="83">
        <f>SUMIF($B$98:$B$129,"1",C$98:C$129)</f>
        <v>0</v>
      </c>
      <c r="D130" s="83">
        <f>SUMIF($B$98:$B$129,"1",D$98:D$129)</f>
        <v>0</v>
      </c>
      <c r="E130" s="83">
        <f>SUMIF($B$98:$B$129,"1",E$98:E$129)</f>
        <v>0</v>
      </c>
    </row>
    <row r="131" spans="1:5" s="10" customFormat="1" ht="15.75" hidden="1">
      <c r="A131" s="87" t="s">
        <v>245</v>
      </c>
      <c r="B131" s="101">
        <v>2</v>
      </c>
      <c r="C131" s="83">
        <f>SUMIF($B$98:$B$129,"2",C$98:C$129)</f>
        <v>0</v>
      </c>
      <c r="D131" s="83">
        <f>SUMIF($B$98:$B$129,"2",D$98:D$129)</f>
        <v>0</v>
      </c>
      <c r="E131" s="83">
        <f>SUMIF($B$98:$B$129,"2",E$98:E$129)</f>
        <v>0</v>
      </c>
    </row>
    <row r="132" spans="1:5" s="10" customFormat="1" ht="15.75" hidden="1">
      <c r="A132" s="87" t="s">
        <v>137</v>
      </c>
      <c r="B132" s="101">
        <v>3</v>
      </c>
      <c r="C132" s="83">
        <f>SUMIF($B$98:$B$129,"3",C$98:C$129)</f>
        <v>0</v>
      </c>
      <c r="D132" s="83">
        <f>SUMIF($B$98:$B$129,"3",D$98:D$129)</f>
        <v>0</v>
      </c>
      <c r="E132" s="83">
        <f>SUMIF($B$98:$B$129,"3",E$98:E$129)</f>
        <v>0</v>
      </c>
    </row>
    <row r="133" spans="1:5" s="10" customFormat="1" ht="15.75">
      <c r="A133" s="67" t="s">
        <v>326</v>
      </c>
      <c r="B133" s="17"/>
      <c r="C133" s="141"/>
      <c r="D133" s="141"/>
      <c r="E133" s="141"/>
    </row>
    <row r="134" spans="1:5" s="10" customFormat="1" ht="31.5" hidden="1">
      <c r="A134" s="87" t="s">
        <v>328</v>
      </c>
      <c r="B134" s="17">
        <v>2</v>
      </c>
      <c r="C134" s="129"/>
      <c r="D134" s="129"/>
      <c r="E134" s="129"/>
    </row>
    <row r="135" spans="1:5" s="10" customFormat="1" ht="15.75" hidden="1">
      <c r="A135" s="111" t="s">
        <v>327</v>
      </c>
      <c r="B135" s="17"/>
      <c r="C135" s="129">
        <f>SUM(C134)</f>
        <v>0</v>
      </c>
      <c r="D135" s="129">
        <f>SUM(D134)</f>
        <v>0</v>
      </c>
      <c r="E135" s="129">
        <f>SUM(E134)</f>
        <v>0</v>
      </c>
    </row>
    <row r="136" spans="1:5" s="10" customFormat="1" ht="15.75" hidden="1">
      <c r="A136" s="87" t="s">
        <v>129</v>
      </c>
      <c r="B136" s="17">
        <v>3</v>
      </c>
      <c r="C136" s="129"/>
      <c r="D136" s="129"/>
      <c r="E136" s="129"/>
    </row>
    <row r="137" spans="1:5" s="10" customFormat="1" ht="15.75">
      <c r="A137" s="87" t="s">
        <v>128</v>
      </c>
      <c r="B137" s="17">
        <v>3</v>
      </c>
      <c r="C137" s="83">
        <v>2073000</v>
      </c>
      <c r="D137" s="83">
        <v>2073000</v>
      </c>
      <c r="E137" s="83">
        <v>2073000</v>
      </c>
    </row>
    <row r="138" spans="1:5" s="10" customFormat="1" ht="15.75">
      <c r="A138" s="111" t="s">
        <v>329</v>
      </c>
      <c r="B138" s="17"/>
      <c r="C138" s="83">
        <f>SUM(C136:C137)</f>
        <v>2073000</v>
      </c>
      <c r="D138" s="83">
        <f>SUM(D136:D137)</f>
        <v>2073000</v>
      </c>
      <c r="E138" s="83">
        <f>SUM(E136:E137)</f>
        <v>2073000</v>
      </c>
    </row>
    <row r="139" spans="1:5" s="10" customFormat="1" ht="31.5">
      <c r="A139" s="87" t="s">
        <v>330</v>
      </c>
      <c r="B139" s="17">
        <v>3</v>
      </c>
      <c r="C139" s="83">
        <v>1583000</v>
      </c>
      <c r="D139" s="83">
        <v>1583000</v>
      </c>
      <c r="E139" s="83">
        <v>1583000</v>
      </c>
    </row>
    <row r="140" spans="1:5" s="10" customFormat="1" ht="31.5" hidden="1">
      <c r="A140" s="87" t="s">
        <v>331</v>
      </c>
      <c r="B140" s="17">
        <v>3</v>
      </c>
      <c r="C140" s="129"/>
      <c r="D140" s="129"/>
      <c r="E140" s="129"/>
    </row>
    <row r="141" spans="1:5" s="10" customFormat="1" ht="15.75">
      <c r="A141" s="111" t="s">
        <v>332</v>
      </c>
      <c r="B141" s="17"/>
      <c r="C141" s="83">
        <f>SUM(C139:C140)</f>
        <v>1583000</v>
      </c>
      <c r="D141" s="83">
        <f>SUM(D139:D140)</f>
        <v>1583000</v>
      </c>
      <c r="E141" s="83">
        <f>SUM(E139:E140)</f>
        <v>1583000</v>
      </c>
    </row>
    <row r="142" spans="1:5" s="10" customFormat="1" ht="31.5">
      <c r="A142" s="87" t="s">
        <v>333</v>
      </c>
      <c r="B142" s="17">
        <v>2</v>
      </c>
      <c r="C142" s="83">
        <v>348000</v>
      </c>
      <c r="D142" s="83">
        <v>348000</v>
      </c>
      <c r="E142" s="83">
        <v>348000</v>
      </c>
    </row>
    <row r="143" spans="1:5" s="10" customFormat="1" ht="15.75" hidden="1">
      <c r="A143" s="87" t="s">
        <v>334</v>
      </c>
      <c r="B143" s="17">
        <v>2</v>
      </c>
      <c r="C143" s="129"/>
      <c r="D143" s="129"/>
      <c r="E143" s="129"/>
    </row>
    <row r="144" spans="1:5" s="10" customFormat="1" ht="15.75">
      <c r="A144" s="63" t="s">
        <v>335</v>
      </c>
      <c r="B144" s="17"/>
      <c r="C144" s="83">
        <f>SUM(C142:C143)</f>
        <v>348000</v>
      </c>
      <c r="D144" s="83">
        <f>SUM(D142:D143)</f>
        <v>348000</v>
      </c>
      <c r="E144" s="83">
        <f>SUM(E142:E143)</f>
        <v>348000</v>
      </c>
    </row>
    <row r="145" spans="1:5" s="10" customFormat="1" ht="15.75">
      <c r="A145" s="87" t="s">
        <v>336</v>
      </c>
      <c r="B145" s="17">
        <v>3</v>
      </c>
      <c r="C145" s="83">
        <v>367000</v>
      </c>
      <c r="D145" s="83">
        <v>367000</v>
      </c>
      <c r="E145" s="83">
        <v>367000</v>
      </c>
    </row>
    <row r="146" spans="1:5" s="10" customFormat="1" ht="15.75" hidden="1">
      <c r="A146" s="87" t="s">
        <v>337</v>
      </c>
      <c r="B146" s="17">
        <v>2</v>
      </c>
      <c r="C146" s="129"/>
      <c r="D146" s="129"/>
      <c r="E146" s="129"/>
    </row>
    <row r="147" spans="1:5" s="10" customFormat="1" ht="15.75">
      <c r="A147" s="111" t="s">
        <v>338</v>
      </c>
      <c r="B147" s="17"/>
      <c r="C147" s="83">
        <f>SUM(C145:C146)</f>
        <v>367000</v>
      </c>
      <c r="D147" s="83">
        <f>SUM(D145:D146)</f>
        <v>367000</v>
      </c>
      <c r="E147" s="83">
        <f>SUM(E145:E146)</f>
        <v>367000</v>
      </c>
    </row>
    <row r="148" spans="1:5" s="10" customFormat="1" ht="15.75" hidden="1">
      <c r="A148" s="87" t="s">
        <v>339</v>
      </c>
      <c r="B148" s="17">
        <v>2</v>
      </c>
      <c r="C148" s="129"/>
      <c r="D148" s="129"/>
      <c r="E148" s="129"/>
    </row>
    <row r="149" spans="1:5" s="10" customFormat="1" ht="15.75" hidden="1">
      <c r="A149" s="87" t="s">
        <v>340</v>
      </c>
      <c r="B149" s="17">
        <v>2</v>
      </c>
      <c r="C149" s="129"/>
      <c r="D149" s="129"/>
      <c r="E149" s="129"/>
    </row>
    <row r="150" spans="1:5" s="10" customFormat="1" ht="15.75" hidden="1">
      <c r="A150" s="87" t="s">
        <v>159</v>
      </c>
      <c r="B150" s="17">
        <v>2</v>
      </c>
      <c r="C150" s="129"/>
      <c r="D150" s="129"/>
      <c r="E150" s="129"/>
    </row>
    <row r="151" spans="1:5" s="10" customFormat="1" ht="15.75" hidden="1">
      <c r="A151" s="87" t="s">
        <v>160</v>
      </c>
      <c r="B151" s="17">
        <v>2</v>
      </c>
      <c r="C151" s="129"/>
      <c r="D151" s="129"/>
      <c r="E151" s="129"/>
    </row>
    <row r="152" spans="1:5" s="10" customFormat="1" ht="15.75" hidden="1">
      <c r="A152" s="87" t="s">
        <v>161</v>
      </c>
      <c r="B152" s="17">
        <v>2</v>
      </c>
      <c r="C152" s="129"/>
      <c r="D152" s="129"/>
      <c r="E152" s="129"/>
    </row>
    <row r="153" spans="1:5" s="10" customFormat="1" ht="47.25" hidden="1">
      <c r="A153" s="87" t="s">
        <v>341</v>
      </c>
      <c r="B153" s="17">
        <v>2</v>
      </c>
      <c r="C153" s="129"/>
      <c r="D153" s="129"/>
      <c r="E153" s="129"/>
    </row>
    <row r="154" spans="1:5" s="10" customFormat="1" ht="15.75" hidden="1">
      <c r="A154" s="87" t="s">
        <v>342</v>
      </c>
      <c r="B154" s="17">
        <v>2</v>
      </c>
      <c r="C154" s="129"/>
      <c r="D154" s="129"/>
      <c r="E154" s="129"/>
    </row>
    <row r="155" spans="1:5" s="10" customFormat="1" ht="15.75">
      <c r="A155" s="87" t="s">
        <v>343</v>
      </c>
      <c r="B155" s="17">
        <v>2</v>
      </c>
      <c r="C155" s="83">
        <v>70000</v>
      </c>
      <c r="D155" s="83">
        <v>70000</v>
      </c>
      <c r="E155" s="83">
        <v>70000</v>
      </c>
    </row>
    <row r="156" spans="1:5" s="10" customFormat="1" ht="31.5">
      <c r="A156" s="110" t="s">
        <v>344</v>
      </c>
      <c r="B156" s="17"/>
      <c r="C156" s="83">
        <f>SUM(C155)</f>
        <v>70000</v>
      </c>
      <c r="D156" s="83">
        <f>SUM(D155)</f>
        <v>70000</v>
      </c>
      <c r="E156" s="83">
        <f>SUM(E155)</f>
        <v>70000</v>
      </c>
    </row>
    <row r="157" spans="1:5" s="10" customFormat="1" ht="15.75">
      <c r="A157" s="111" t="s">
        <v>345</v>
      </c>
      <c r="B157" s="17"/>
      <c r="C157" s="83">
        <f>SUM(C148:C154)+C156</f>
        <v>70000</v>
      </c>
      <c r="D157" s="83">
        <f>SUM(D148:D154)+D156</f>
        <v>70000</v>
      </c>
      <c r="E157" s="83">
        <f>SUM(E148:E154)+E156</f>
        <v>70000</v>
      </c>
    </row>
    <row r="158" spans="1:5" s="10" customFormat="1" ht="15.75">
      <c r="A158" s="43" t="s">
        <v>326</v>
      </c>
      <c r="B158" s="103"/>
      <c r="C158" s="84">
        <f>SUM(C159:C159:C161)</f>
        <v>4441000</v>
      </c>
      <c r="D158" s="84">
        <f>SUM(D159:D159:D161)</f>
        <v>4441000</v>
      </c>
      <c r="E158" s="84">
        <f>SUM(E159:E159:E161)</f>
        <v>4441000</v>
      </c>
    </row>
    <row r="159" spans="1:5" s="10" customFormat="1" ht="15.75">
      <c r="A159" s="87" t="s">
        <v>406</v>
      </c>
      <c r="B159" s="101">
        <v>1</v>
      </c>
      <c r="C159" s="83">
        <f>SUMIF($B$133:$B$158,"1",C$133:C$158)</f>
        <v>0</v>
      </c>
      <c r="D159" s="83">
        <f>SUMIF($B$133:$B$158,"1",D$133:D$158)</f>
        <v>0</v>
      </c>
      <c r="E159" s="83">
        <f>SUMIF($B$133:$B$158,"1",E$133:E$158)</f>
        <v>0</v>
      </c>
    </row>
    <row r="160" spans="1:5" s="10" customFormat="1" ht="15.75">
      <c r="A160" s="87" t="s">
        <v>245</v>
      </c>
      <c r="B160" s="101">
        <v>2</v>
      </c>
      <c r="C160" s="83">
        <f>SUMIF($B$133:$B$158,"2",C$133:C$158)</f>
        <v>418000</v>
      </c>
      <c r="D160" s="83">
        <f>SUMIF($B$133:$B$158,"2",D$133:D$158)</f>
        <v>418000</v>
      </c>
      <c r="E160" s="83">
        <f>SUMIF($B$133:$B$158,"2",E$133:E$158)</f>
        <v>418000</v>
      </c>
    </row>
    <row r="161" spans="1:5" s="10" customFormat="1" ht="15.75">
      <c r="A161" s="87" t="s">
        <v>137</v>
      </c>
      <c r="B161" s="101">
        <v>3</v>
      </c>
      <c r="C161" s="83">
        <f>SUMIF($B$133:$B$158,"3",C$133:C$158)</f>
        <v>4023000</v>
      </c>
      <c r="D161" s="83">
        <f>SUMIF($B$133:$B$158,"3",D$133:D$158)</f>
        <v>4023000</v>
      </c>
      <c r="E161" s="83">
        <f>SUMIF($B$133:$B$158,"3",E$133:E$158)</f>
        <v>4023000</v>
      </c>
    </row>
    <row r="162" spans="1:5" s="10" customFormat="1" ht="15.75">
      <c r="A162" s="67" t="s">
        <v>350</v>
      </c>
      <c r="B162" s="17"/>
      <c r="C162" s="141"/>
      <c r="D162" s="141"/>
      <c r="E162" s="141"/>
    </row>
    <row r="163" spans="1:5" s="10" customFormat="1" ht="15.75" hidden="1">
      <c r="A163" s="87"/>
      <c r="B163" s="17"/>
      <c r="C163" s="129"/>
      <c r="D163" s="129"/>
      <c r="E163" s="129"/>
    </row>
    <row r="164" spans="1:5" s="10" customFormat="1" ht="15.75" hidden="1">
      <c r="A164" s="87" t="s">
        <v>131</v>
      </c>
      <c r="B164" s="17"/>
      <c r="C164" s="129"/>
      <c r="D164" s="129"/>
      <c r="E164" s="129"/>
    </row>
    <row r="165" spans="1:5" s="10" customFormat="1" ht="15.75" hidden="1">
      <c r="A165" s="110" t="s">
        <v>346</v>
      </c>
      <c r="B165" s="17"/>
      <c r="C165" s="129">
        <f>SUM(C163:C164)</f>
        <v>0</v>
      </c>
      <c r="D165" s="129">
        <f>SUM(D163:D164)</f>
        <v>0</v>
      </c>
      <c r="E165" s="129">
        <f>SUM(E163:E164)</f>
        <v>0</v>
      </c>
    </row>
    <row r="166" spans="1:5" s="10" customFormat="1" ht="31.5">
      <c r="A166" s="87" t="s">
        <v>347</v>
      </c>
      <c r="B166" s="17"/>
      <c r="C166" s="83">
        <f>SUM(C167:C171)</f>
        <v>30000</v>
      </c>
      <c r="D166" s="83">
        <f>SUM(D167:D171)</f>
        <v>30000</v>
      </c>
      <c r="E166" s="83">
        <f>SUM(E167:E171)</f>
        <v>30000</v>
      </c>
    </row>
    <row r="167" spans="1:5" s="10" customFormat="1" ht="15.75">
      <c r="A167" s="124" t="s">
        <v>459</v>
      </c>
      <c r="B167" s="17">
        <v>2</v>
      </c>
      <c r="C167" s="83">
        <v>30000</v>
      </c>
      <c r="D167" s="83">
        <v>30000</v>
      </c>
      <c r="E167" s="83">
        <v>30000</v>
      </c>
    </row>
    <row r="168" spans="1:5" s="10" customFormat="1" ht="15.75" hidden="1">
      <c r="A168" s="124" t="s">
        <v>521</v>
      </c>
      <c r="B168" s="17">
        <v>2</v>
      </c>
      <c r="C168" s="129"/>
      <c r="D168" s="129"/>
      <c r="E168" s="129"/>
    </row>
    <row r="169" spans="1:5" s="10" customFormat="1" ht="15.75" hidden="1">
      <c r="A169" s="124" t="s">
        <v>515</v>
      </c>
      <c r="B169" s="17">
        <v>2</v>
      </c>
      <c r="C169" s="129"/>
      <c r="D169" s="129"/>
      <c r="E169" s="129"/>
    </row>
    <row r="170" spans="1:5" s="10" customFormat="1" ht="15.75" hidden="1">
      <c r="A170" s="124" t="s">
        <v>516</v>
      </c>
      <c r="B170" s="17">
        <v>2</v>
      </c>
      <c r="C170" s="129"/>
      <c r="D170" s="129"/>
      <c r="E170" s="129"/>
    </row>
    <row r="171" spans="1:5" s="10" customFormat="1" ht="15.75" hidden="1">
      <c r="A171" s="124" t="s">
        <v>517</v>
      </c>
      <c r="B171" s="17">
        <v>2</v>
      </c>
      <c r="C171" s="129"/>
      <c r="D171" s="129"/>
      <c r="E171" s="129"/>
    </row>
    <row r="172" spans="1:5" s="10" customFormat="1" ht="31.5" hidden="1">
      <c r="A172" s="87" t="s">
        <v>348</v>
      </c>
      <c r="B172" s="17">
        <v>2</v>
      </c>
      <c r="C172" s="129"/>
      <c r="D172" s="129"/>
      <c r="E172" s="129"/>
    </row>
    <row r="173" spans="1:5" s="10" customFormat="1" ht="15.75" hidden="1">
      <c r="A173" s="87" t="s">
        <v>514</v>
      </c>
      <c r="B173" s="17"/>
      <c r="C173" s="129"/>
      <c r="D173" s="129"/>
      <c r="E173" s="129"/>
    </row>
    <row r="174" spans="1:5" s="10" customFormat="1" ht="15.75">
      <c r="A174" s="111" t="s">
        <v>349</v>
      </c>
      <c r="B174" s="17"/>
      <c r="C174" s="83">
        <f>SUM(C167:C173)</f>
        <v>30000</v>
      </c>
      <c r="D174" s="83">
        <f>SUM(D167:D173)</f>
        <v>30000</v>
      </c>
      <c r="E174" s="83">
        <f>SUM(E167:E173)</f>
        <v>30000</v>
      </c>
    </row>
    <row r="175" spans="1:5" s="10" customFormat="1" ht="15.75" hidden="1">
      <c r="A175" s="87" t="s">
        <v>131</v>
      </c>
      <c r="B175" s="17"/>
      <c r="C175" s="129"/>
      <c r="D175" s="129"/>
      <c r="E175" s="129"/>
    </row>
    <row r="176" spans="1:5" s="10" customFormat="1" ht="15.75" hidden="1">
      <c r="A176" s="87" t="s">
        <v>131</v>
      </c>
      <c r="B176" s="17"/>
      <c r="C176" s="129"/>
      <c r="D176" s="129"/>
      <c r="E176" s="129"/>
    </row>
    <row r="177" spans="1:5" s="10" customFormat="1" ht="15.75" hidden="1">
      <c r="A177" s="110" t="s">
        <v>351</v>
      </c>
      <c r="B177" s="17"/>
      <c r="C177" s="129">
        <f>SUM(C175:C176)</f>
        <v>0</v>
      </c>
      <c r="D177" s="129">
        <f>SUM(D175:D176)</f>
        <v>0</v>
      </c>
      <c r="E177" s="129">
        <f>SUM(E175:E176)</f>
        <v>0</v>
      </c>
    </row>
    <row r="178" spans="1:5" s="10" customFormat="1" ht="15.75" hidden="1">
      <c r="A178" s="87" t="s">
        <v>131</v>
      </c>
      <c r="B178" s="17"/>
      <c r="C178" s="129"/>
      <c r="D178" s="129"/>
      <c r="E178" s="129"/>
    </row>
    <row r="179" spans="1:5" s="10" customFormat="1" ht="15.75" hidden="1">
      <c r="A179" s="87"/>
      <c r="B179" s="17"/>
      <c r="C179" s="129"/>
      <c r="D179" s="129"/>
      <c r="E179" s="129"/>
    </row>
    <row r="180" spans="1:5" s="10" customFormat="1" ht="15.75" hidden="1">
      <c r="A180" s="110" t="s">
        <v>352</v>
      </c>
      <c r="B180" s="17"/>
      <c r="C180" s="129">
        <f>SUM(C178:C179)</f>
        <v>0</v>
      </c>
      <c r="D180" s="129">
        <f>SUM(D178:D179)</f>
        <v>0</v>
      </c>
      <c r="E180" s="129">
        <f>SUM(E178:E179)</f>
        <v>0</v>
      </c>
    </row>
    <row r="181" spans="1:5" s="10" customFormat="1" ht="15.75" hidden="1">
      <c r="A181" s="63" t="s">
        <v>353</v>
      </c>
      <c r="B181" s="17"/>
      <c r="C181" s="129">
        <f>C177+C180</f>
        <v>0</v>
      </c>
      <c r="D181" s="129">
        <f>D177+D180</f>
        <v>0</v>
      </c>
      <c r="E181" s="129">
        <f>E177+E180</f>
        <v>0</v>
      </c>
    </row>
    <row r="182" spans="1:5" s="10" customFormat="1" ht="15.75" hidden="1">
      <c r="A182" s="87" t="s">
        <v>354</v>
      </c>
      <c r="B182" s="17">
        <v>2</v>
      </c>
      <c r="C182" s="129"/>
      <c r="D182" s="129"/>
      <c r="E182" s="129"/>
    </row>
    <row r="183" spans="1:5" s="10" customFormat="1" ht="31.5">
      <c r="A183" s="87" t="s">
        <v>355</v>
      </c>
      <c r="B183" s="17">
        <v>2</v>
      </c>
      <c r="C183" s="83">
        <v>800000</v>
      </c>
      <c r="D183" s="83">
        <v>800000</v>
      </c>
      <c r="E183" s="83">
        <v>800000</v>
      </c>
    </row>
    <row r="184" spans="1:5" s="10" customFormat="1" ht="31.5" hidden="1">
      <c r="A184" s="87" t="s">
        <v>356</v>
      </c>
      <c r="B184" s="17">
        <v>2</v>
      </c>
      <c r="C184" s="129"/>
      <c r="D184" s="129"/>
      <c r="E184" s="129"/>
    </row>
    <row r="185" spans="1:5" s="10" customFormat="1" ht="15.75" hidden="1">
      <c r="A185" s="87" t="s">
        <v>358</v>
      </c>
      <c r="B185" s="17">
        <v>2</v>
      </c>
      <c r="C185" s="129"/>
      <c r="D185" s="129"/>
      <c r="E185" s="129"/>
    </row>
    <row r="186" spans="1:5" s="10" customFormat="1" ht="31.5" hidden="1">
      <c r="A186" s="87" t="s">
        <v>357</v>
      </c>
      <c r="B186" s="17">
        <v>2</v>
      </c>
      <c r="C186" s="129"/>
      <c r="D186" s="129"/>
      <c r="E186" s="129"/>
    </row>
    <row r="187" spans="1:5" s="10" customFormat="1" ht="15.75" hidden="1">
      <c r="A187" s="87" t="s">
        <v>359</v>
      </c>
      <c r="B187" s="17">
        <v>2</v>
      </c>
      <c r="C187" s="129"/>
      <c r="D187" s="129"/>
      <c r="E187" s="129"/>
    </row>
    <row r="188" spans="1:5" s="10" customFormat="1" ht="15.75" hidden="1">
      <c r="A188" s="87" t="s">
        <v>131</v>
      </c>
      <c r="B188" s="17">
        <v>2</v>
      </c>
      <c r="C188" s="129"/>
      <c r="D188" s="129"/>
      <c r="E188" s="129"/>
    </row>
    <row r="189" spans="1:5" s="10" customFormat="1" ht="15.75" hidden="1">
      <c r="A189" s="87" t="s">
        <v>131</v>
      </c>
      <c r="B189" s="17">
        <v>2</v>
      </c>
      <c r="C189" s="129"/>
      <c r="D189" s="129"/>
      <c r="E189" s="129"/>
    </row>
    <row r="190" spans="1:5" s="10" customFormat="1" ht="15.75" hidden="1">
      <c r="A190" s="87" t="s">
        <v>131</v>
      </c>
      <c r="B190" s="17">
        <v>2</v>
      </c>
      <c r="C190" s="129"/>
      <c r="D190" s="129"/>
      <c r="E190" s="129"/>
    </row>
    <row r="191" spans="1:5" s="10" customFormat="1" ht="15.75" hidden="1">
      <c r="A191" s="87" t="s">
        <v>131</v>
      </c>
      <c r="B191" s="17">
        <v>2</v>
      </c>
      <c r="C191" s="129"/>
      <c r="D191" s="129"/>
      <c r="E191" s="129"/>
    </row>
    <row r="192" spans="1:5" s="10" customFormat="1" ht="15.75" hidden="1">
      <c r="A192" s="110" t="s">
        <v>360</v>
      </c>
      <c r="B192" s="17"/>
      <c r="C192" s="129">
        <f>SUM(C188:C191)</f>
        <v>0</v>
      </c>
      <c r="D192" s="129">
        <f>SUM(D188:D191)</f>
        <v>0</v>
      </c>
      <c r="E192" s="129">
        <f>SUM(E188:E191)</f>
        <v>0</v>
      </c>
    </row>
    <row r="193" spans="1:5" s="10" customFormat="1" ht="15.75">
      <c r="A193" s="63" t="s">
        <v>361</v>
      </c>
      <c r="B193" s="17"/>
      <c r="C193" s="83">
        <f>SUM(C182:C187)+C192</f>
        <v>800000</v>
      </c>
      <c r="D193" s="83">
        <f>SUM(D182:D187)+D192</f>
        <v>800000</v>
      </c>
      <c r="E193" s="83">
        <f>SUM(E182:E187)+E192</f>
        <v>800000</v>
      </c>
    </row>
    <row r="194" spans="1:5" s="10" customFormat="1" ht="15.75">
      <c r="A194" s="87" t="s">
        <v>390</v>
      </c>
      <c r="B194" s="17">
        <v>2</v>
      </c>
      <c r="C194" s="83">
        <v>514550</v>
      </c>
      <c r="D194" s="83">
        <v>514550</v>
      </c>
      <c r="E194" s="83">
        <v>514550</v>
      </c>
    </row>
    <row r="195" spans="1:5" s="10" customFormat="1" ht="15.75" hidden="1">
      <c r="A195" s="87" t="s">
        <v>362</v>
      </c>
      <c r="B195" s="17">
        <v>2</v>
      </c>
      <c r="C195" s="129"/>
      <c r="D195" s="129"/>
      <c r="E195" s="129"/>
    </row>
    <row r="196" spans="1:5" s="10" customFormat="1" ht="15.75" hidden="1">
      <c r="A196" s="87" t="s">
        <v>363</v>
      </c>
      <c r="B196" s="17">
        <v>2</v>
      </c>
      <c r="C196" s="129"/>
      <c r="D196" s="129"/>
      <c r="E196" s="129"/>
    </row>
    <row r="197" spans="1:5" s="10" customFormat="1" ht="15.75">
      <c r="A197" s="111" t="s">
        <v>364</v>
      </c>
      <c r="B197" s="17"/>
      <c r="C197" s="83">
        <f>SUM(C194:C196)</f>
        <v>514550</v>
      </c>
      <c r="D197" s="83">
        <f>SUM(D194:D196)</f>
        <v>514550</v>
      </c>
      <c r="E197" s="83">
        <f>SUM(E194:E196)</f>
        <v>514550</v>
      </c>
    </row>
    <row r="198" spans="1:5" s="10" customFormat="1" ht="15.75" hidden="1">
      <c r="A198" s="63" t="s">
        <v>365</v>
      </c>
      <c r="B198" s="17"/>
      <c r="C198" s="129"/>
      <c r="D198" s="129"/>
      <c r="E198" s="129"/>
    </row>
    <row r="199" spans="1:5" s="10" customFormat="1" ht="15.75" hidden="1">
      <c r="A199" s="63" t="s">
        <v>366</v>
      </c>
      <c r="B199" s="17"/>
      <c r="C199" s="129"/>
      <c r="D199" s="129"/>
      <c r="E199" s="129"/>
    </row>
    <row r="200" spans="1:5" s="10" customFormat="1" ht="15.75" hidden="1">
      <c r="A200" s="87" t="s">
        <v>487</v>
      </c>
      <c r="B200" s="17">
        <v>2</v>
      </c>
      <c r="C200" s="129"/>
      <c r="D200" s="129"/>
      <c r="E200" s="129"/>
    </row>
    <row r="201" spans="1:5" s="10" customFormat="1" ht="31.5">
      <c r="A201" s="87" t="s">
        <v>488</v>
      </c>
      <c r="B201" s="17">
        <v>2</v>
      </c>
      <c r="C201" s="83">
        <v>35000</v>
      </c>
      <c r="D201" s="83">
        <v>35000</v>
      </c>
      <c r="E201" s="83">
        <v>35000</v>
      </c>
    </row>
    <row r="202" spans="1:5" s="10" customFormat="1" ht="31.5">
      <c r="A202" s="63" t="s">
        <v>486</v>
      </c>
      <c r="B202" s="17"/>
      <c r="C202" s="83">
        <f>SUM(C200:C201)</f>
        <v>35000</v>
      </c>
      <c r="D202" s="83">
        <f>SUM(D200:D201)</f>
        <v>35000</v>
      </c>
      <c r="E202" s="83">
        <f>SUM(E200:E201)</f>
        <v>35000</v>
      </c>
    </row>
    <row r="203" spans="1:5" s="10" customFormat="1" ht="15.75" hidden="1">
      <c r="A203" s="87" t="s">
        <v>489</v>
      </c>
      <c r="B203" s="17">
        <v>2</v>
      </c>
      <c r="C203" s="129"/>
      <c r="D203" s="129"/>
      <c r="E203" s="129"/>
    </row>
    <row r="204" spans="1:5" s="10" customFormat="1" ht="15.75" hidden="1">
      <c r="A204" s="87" t="s">
        <v>490</v>
      </c>
      <c r="B204" s="17">
        <v>2</v>
      </c>
      <c r="C204" s="129"/>
      <c r="D204" s="129"/>
      <c r="E204" s="129"/>
    </row>
    <row r="205" spans="1:5" s="10" customFormat="1" ht="15.75" hidden="1">
      <c r="A205" s="63" t="s">
        <v>367</v>
      </c>
      <c r="B205" s="107"/>
      <c r="C205" s="129">
        <f>SUM(C203:C204)</f>
        <v>0</v>
      </c>
      <c r="D205" s="129">
        <f>SUM(D203:D204)</f>
        <v>0</v>
      </c>
      <c r="E205" s="129">
        <f>SUM(E203:E204)</f>
        <v>0</v>
      </c>
    </row>
    <row r="206" spans="1:5" s="10" customFormat="1" ht="15.75" hidden="1">
      <c r="A206" s="87" t="s">
        <v>449</v>
      </c>
      <c r="B206" s="107">
        <v>2</v>
      </c>
      <c r="C206" s="129"/>
      <c r="D206" s="129"/>
      <c r="E206" s="129"/>
    </row>
    <row r="207" spans="1:5" s="10" customFormat="1" ht="63" hidden="1">
      <c r="A207" s="87" t="s">
        <v>368</v>
      </c>
      <c r="B207" s="107"/>
      <c r="C207" s="129"/>
      <c r="D207" s="129"/>
      <c r="E207" s="129"/>
    </row>
    <row r="208" spans="1:5" s="10" customFormat="1" ht="31.5" hidden="1">
      <c r="A208" s="87" t="s">
        <v>370</v>
      </c>
      <c r="B208" s="107">
        <v>2</v>
      </c>
      <c r="C208" s="129"/>
      <c r="D208" s="129"/>
      <c r="E208" s="129"/>
    </row>
    <row r="209" spans="1:5" s="10" customFormat="1" ht="15.75" hidden="1">
      <c r="A209" s="87" t="s">
        <v>371</v>
      </c>
      <c r="B209" s="107"/>
      <c r="C209" s="129"/>
      <c r="D209" s="129"/>
      <c r="E209" s="129"/>
    </row>
    <row r="210" spans="1:5" s="10" customFormat="1" ht="15.75" hidden="1">
      <c r="A210" s="110" t="s">
        <v>369</v>
      </c>
      <c r="B210" s="107"/>
      <c r="C210" s="129">
        <f>SUM(C208:C209)</f>
        <v>0</v>
      </c>
      <c r="D210" s="129">
        <f>SUM(D208:D209)</f>
        <v>0</v>
      </c>
      <c r="E210" s="129">
        <f>SUM(E208:E209)</f>
        <v>0</v>
      </c>
    </row>
    <row r="211" spans="1:5" s="10" customFormat="1" ht="15.75" hidden="1">
      <c r="A211" s="87" t="s">
        <v>131</v>
      </c>
      <c r="B211" s="107"/>
      <c r="C211" s="129"/>
      <c r="D211" s="129"/>
      <c r="E211" s="129"/>
    </row>
    <row r="212" spans="1:5" s="10" customFormat="1" ht="15.75">
      <c r="A212" s="87" t="s">
        <v>645</v>
      </c>
      <c r="B212" s="107">
        <v>2</v>
      </c>
      <c r="C212" s="129"/>
      <c r="D212" s="129"/>
      <c r="E212" s="129">
        <v>2</v>
      </c>
    </row>
    <row r="213" spans="1:5" s="10" customFormat="1" ht="31.5">
      <c r="A213" s="110" t="s">
        <v>372</v>
      </c>
      <c r="B213" s="107"/>
      <c r="C213" s="129">
        <f>SUM(C211:C212)</f>
        <v>0</v>
      </c>
      <c r="D213" s="129">
        <f>SUM(D211:D212)</f>
        <v>0</v>
      </c>
      <c r="E213" s="129">
        <f>SUM(E211:E212)</f>
        <v>2</v>
      </c>
    </row>
    <row r="214" spans="1:5" s="10" customFormat="1" ht="15.75">
      <c r="A214" s="63" t="s">
        <v>450</v>
      </c>
      <c r="B214" s="107"/>
      <c r="C214" s="129">
        <f>SUM(C207)+C210+C213</f>
        <v>0</v>
      </c>
      <c r="D214" s="129">
        <f>SUM(D207)+D210+D213</f>
        <v>0</v>
      </c>
      <c r="E214" s="129">
        <f>SUM(E207)+E210+E213</f>
        <v>2</v>
      </c>
    </row>
    <row r="215" spans="1:5" s="10" customFormat="1" ht="15.75">
      <c r="A215" s="43" t="s">
        <v>350</v>
      </c>
      <c r="B215" s="103"/>
      <c r="C215" s="84">
        <f>SUM(C216:C216:C218)</f>
        <v>1379550</v>
      </c>
      <c r="D215" s="84">
        <f>SUM(D216:D216:D218)</f>
        <v>1379550</v>
      </c>
      <c r="E215" s="84">
        <f>SUM(E216:E216:E218)</f>
        <v>1379552</v>
      </c>
    </row>
    <row r="216" spans="1:5" s="10" customFormat="1" ht="15.75">
      <c r="A216" s="87" t="s">
        <v>406</v>
      </c>
      <c r="B216" s="101">
        <v>1</v>
      </c>
      <c r="C216" s="83">
        <f>SUMIF($B$162:$B$215,"1",C$162:C$215)</f>
        <v>0</v>
      </c>
      <c r="D216" s="83">
        <f>SUMIF($B$162:$B$215,"1",D$162:D$215)</f>
        <v>0</v>
      </c>
      <c r="E216" s="83">
        <f>SUMIF($B$162:$B$215,"1",E$162:E$215)</f>
        <v>0</v>
      </c>
    </row>
    <row r="217" spans="1:5" s="10" customFormat="1" ht="15.75">
      <c r="A217" s="87" t="s">
        <v>245</v>
      </c>
      <c r="B217" s="101">
        <v>2</v>
      </c>
      <c r="C217" s="83">
        <f>SUMIF($B$162:$B$215,"2",C$162:C$215)</f>
        <v>1379550</v>
      </c>
      <c r="D217" s="83">
        <f>SUMIF($B$162:$B$215,"2",D$162:D$215)</f>
        <v>1379550</v>
      </c>
      <c r="E217" s="83">
        <f>SUMIF($B$162:$B$215,"2",E$162:E$215)</f>
        <v>1379552</v>
      </c>
    </row>
    <row r="218" spans="1:5" s="10" customFormat="1" ht="15.75">
      <c r="A218" s="87" t="s">
        <v>137</v>
      </c>
      <c r="B218" s="101">
        <v>3</v>
      </c>
      <c r="C218" s="83">
        <f>SUMIF($B$162:$B$215,"3",C$162:C$215)</f>
        <v>0</v>
      </c>
      <c r="D218" s="83">
        <f>SUMIF($B$162:$B$215,"3",D$162:D$215)</f>
        <v>0</v>
      </c>
      <c r="E218" s="83">
        <f>SUMIF($B$162:$B$215,"3",E$162:E$215)</f>
        <v>0</v>
      </c>
    </row>
    <row r="219" spans="1:5" s="10" customFormat="1" ht="15.75" hidden="1">
      <c r="A219" s="67" t="s">
        <v>373</v>
      </c>
      <c r="B219" s="17"/>
      <c r="C219" s="141"/>
      <c r="D219" s="141"/>
      <c r="E219" s="141"/>
    </row>
    <row r="220" spans="1:5" s="10" customFormat="1" ht="15.75" hidden="1">
      <c r="A220" s="87" t="s">
        <v>130</v>
      </c>
      <c r="B220" s="107"/>
      <c r="C220" s="129"/>
      <c r="D220" s="129"/>
      <c r="E220" s="129"/>
    </row>
    <row r="221" spans="1:5" s="10" customFormat="1" ht="15.75" hidden="1">
      <c r="A221" s="111" t="s">
        <v>374</v>
      </c>
      <c r="B221" s="107"/>
      <c r="C221" s="83">
        <f>SUM(C220)</f>
        <v>0</v>
      </c>
      <c r="D221" s="83">
        <f>SUM(D220)</f>
        <v>0</v>
      </c>
      <c r="E221" s="83">
        <f>SUM(E220)</f>
        <v>0</v>
      </c>
    </row>
    <row r="222" spans="1:5" s="10" customFormat="1" ht="15.75" hidden="1">
      <c r="A222" s="87" t="s">
        <v>375</v>
      </c>
      <c r="B222" s="107">
        <v>2</v>
      </c>
      <c r="C222" s="129"/>
      <c r="D222" s="129"/>
      <c r="E222" s="129"/>
    </row>
    <row r="223" spans="1:5" s="10" customFormat="1" ht="15.75" hidden="1">
      <c r="A223" s="87" t="s">
        <v>131</v>
      </c>
      <c r="B223" s="107">
        <v>2</v>
      </c>
      <c r="C223" s="129"/>
      <c r="D223" s="129"/>
      <c r="E223" s="129"/>
    </row>
    <row r="224" spans="1:5" s="10" customFormat="1" ht="15.75" hidden="1">
      <c r="A224" s="87" t="s">
        <v>131</v>
      </c>
      <c r="B224" s="107">
        <v>2</v>
      </c>
      <c r="C224" s="129"/>
      <c r="D224" s="129"/>
      <c r="E224" s="129"/>
    </row>
    <row r="225" spans="1:5" s="10" customFormat="1" ht="31.5" hidden="1">
      <c r="A225" s="110" t="s">
        <v>377</v>
      </c>
      <c r="B225" s="107"/>
      <c r="C225" s="83">
        <f>SUM(C223:C224)</f>
        <v>0</v>
      </c>
      <c r="D225" s="83">
        <f>SUM(D223:D224)</f>
        <v>0</v>
      </c>
      <c r="E225" s="83">
        <f>SUM(E223:E224)</f>
        <v>0</v>
      </c>
    </row>
    <row r="226" spans="1:5" s="10" customFormat="1" ht="15.75" hidden="1">
      <c r="A226" s="63" t="s">
        <v>376</v>
      </c>
      <c r="B226" s="107"/>
      <c r="C226" s="83">
        <f>C222+C225</f>
        <v>0</v>
      </c>
      <c r="D226" s="83">
        <f>D222+D225</f>
        <v>0</v>
      </c>
      <c r="E226" s="83">
        <f>E222+E225</f>
        <v>0</v>
      </c>
    </row>
    <row r="227" spans="1:5" s="10" customFormat="1" ht="15.75" hidden="1">
      <c r="A227" s="87" t="s">
        <v>130</v>
      </c>
      <c r="B227" s="107">
        <v>2</v>
      </c>
      <c r="C227" s="129"/>
      <c r="D227" s="129"/>
      <c r="E227" s="129"/>
    </row>
    <row r="228" spans="1:5" s="10" customFormat="1" ht="15.75" hidden="1">
      <c r="A228" s="87" t="s">
        <v>130</v>
      </c>
      <c r="B228" s="107">
        <v>2</v>
      </c>
      <c r="C228" s="129"/>
      <c r="D228" s="129"/>
      <c r="E228" s="129"/>
    </row>
    <row r="229" spans="1:5" s="10" customFormat="1" ht="15.75" hidden="1">
      <c r="A229" s="87" t="s">
        <v>130</v>
      </c>
      <c r="B229" s="107">
        <v>2</v>
      </c>
      <c r="C229" s="129"/>
      <c r="D229" s="129"/>
      <c r="E229" s="129"/>
    </row>
    <row r="230" spans="1:5" s="10" customFormat="1" ht="15.75" hidden="1">
      <c r="A230" s="111" t="s">
        <v>378</v>
      </c>
      <c r="B230" s="107"/>
      <c r="C230" s="129">
        <f>SUM(C227:C229)</f>
        <v>0</v>
      </c>
      <c r="D230" s="129">
        <f>SUM(D227:D229)</f>
        <v>0</v>
      </c>
      <c r="E230" s="129">
        <f>SUM(E227:E229)</f>
        <v>0</v>
      </c>
    </row>
    <row r="231" spans="1:5" s="10" customFormat="1" ht="15.75" hidden="1">
      <c r="A231" s="87" t="s">
        <v>379</v>
      </c>
      <c r="B231" s="107">
        <v>2</v>
      </c>
      <c r="C231" s="129"/>
      <c r="D231" s="129"/>
      <c r="E231" s="129"/>
    </row>
    <row r="232" spans="1:5" s="10" customFormat="1" ht="15.75" hidden="1">
      <c r="A232" s="87" t="s">
        <v>380</v>
      </c>
      <c r="B232" s="107">
        <v>2</v>
      </c>
      <c r="C232" s="129"/>
      <c r="D232" s="129"/>
      <c r="E232" s="129"/>
    </row>
    <row r="233" spans="1:5" s="10" customFormat="1" ht="15.75" hidden="1">
      <c r="A233" s="63" t="s">
        <v>381</v>
      </c>
      <c r="B233" s="107"/>
      <c r="C233" s="129">
        <f>SUM(C231:C232)</f>
        <v>0</v>
      </c>
      <c r="D233" s="129">
        <f>SUM(D231:D232)</f>
        <v>0</v>
      </c>
      <c r="E233" s="129">
        <f>SUM(E231:E232)</f>
        <v>0</v>
      </c>
    </row>
    <row r="234" spans="1:5" s="10" customFormat="1" ht="15.75" hidden="1">
      <c r="A234" s="63" t="s">
        <v>382</v>
      </c>
      <c r="B234" s="107">
        <v>2</v>
      </c>
      <c r="C234" s="129"/>
      <c r="D234" s="129"/>
      <c r="E234" s="129"/>
    </row>
    <row r="235" spans="1:5" s="10" customFormat="1" ht="15.75" hidden="1">
      <c r="A235" s="43" t="s">
        <v>373</v>
      </c>
      <c r="B235" s="103"/>
      <c r="C235" s="84">
        <f>SUM(C236:C236:C238)</f>
        <v>0</v>
      </c>
      <c r="D235" s="84">
        <f>SUM(D236:D236:D238)</f>
        <v>0</v>
      </c>
      <c r="E235" s="84">
        <f>SUM(E236:E236:E238)</f>
        <v>0</v>
      </c>
    </row>
    <row r="236" spans="1:5" s="10" customFormat="1" ht="15.75" hidden="1">
      <c r="A236" s="87" t="s">
        <v>406</v>
      </c>
      <c r="B236" s="101">
        <v>1</v>
      </c>
      <c r="C236" s="83">
        <f>SUMIF($B$219:$B$235,"1",C$219:C$235)</f>
        <v>0</v>
      </c>
      <c r="D236" s="83">
        <f>SUMIF($B$219:$B$235,"1",D$219:D$235)</f>
        <v>0</v>
      </c>
      <c r="E236" s="83">
        <f>SUMIF($B$219:$B$235,"1",E$219:E$235)</f>
        <v>0</v>
      </c>
    </row>
    <row r="237" spans="1:5" s="10" customFormat="1" ht="15.75" hidden="1">
      <c r="A237" s="87" t="s">
        <v>245</v>
      </c>
      <c r="B237" s="101">
        <v>2</v>
      </c>
      <c r="C237" s="83">
        <f>SUMIF($B$219:$B$235,"2",C$219:C$235)</f>
        <v>0</v>
      </c>
      <c r="D237" s="83">
        <f>SUMIF($B$219:$B$235,"2",D$219:D$235)</f>
        <v>0</v>
      </c>
      <c r="E237" s="83">
        <f>SUMIF($B$219:$B$235,"2",E$219:E$235)</f>
        <v>0</v>
      </c>
    </row>
    <row r="238" spans="1:5" s="10" customFormat="1" ht="15.75" hidden="1">
      <c r="A238" s="87" t="s">
        <v>137</v>
      </c>
      <c r="B238" s="101">
        <v>3</v>
      </c>
      <c r="C238" s="83">
        <f>SUMIF($B$219:$B$235,"3",C$219:C$235)</f>
        <v>0</v>
      </c>
      <c r="D238" s="83">
        <f>SUMIF($B$219:$B$235,"3",D$219:D$235)</f>
        <v>0</v>
      </c>
      <c r="E238" s="83">
        <f>SUMIF($B$219:$B$235,"3",E$219:E$235)</f>
        <v>0</v>
      </c>
    </row>
    <row r="239" spans="1:5" s="10" customFormat="1" ht="15.75">
      <c r="A239" s="67" t="s">
        <v>386</v>
      </c>
      <c r="B239" s="17"/>
      <c r="C239" s="141"/>
      <c r="D239" s="141"/>
      <c r="E239" s="141"/>
    </row>
    <row r="240" spans="1:5" s="10" customFormat="1" ht="15.75" hidden="1">
      <c r="A240" s="87"/>
      <c r="B240" s="17"/>
      <c r="C240" s="141"/>
      <c r="D240" s="141"/>
      <c r="E240" s="141"/>
    </row>
    <row r="241" spans="1:5" s="10" customFormat="1" ht="31.5" hidden="1">
      <c r="A241" s="63" t="s">
        <v>385</v>
      </c>
      <c r="B241" s="17"/>
      <c r="C241" s="129"/>
      <c r="D241" s="83"/>
      <c r="E241" s="83"/>
    </row>
    <row r="242" spans="1:5" s="10" customFormat="1" ht="15.75" hidden="1">
      <c r="A242" s="87"/>
      <c r="B242" s="17"/>
      <c r="C242" s="129"/>
      <c r="D242" s="83"/>
      <c r="E242" s="83"/>
    </row>
    <row r="243" spans="1:5" s="10" customFormat="1" ht="15.75" hidden="1">
      <c r="A243" s="87" t="s">
        <v>502</v>
      </c>
      <c r="B243" s="17">
        <v>2</v>
      </c>
      <c r="C243" s="129"/>
      <c r="D243" s="83"/>
      <c r="E243" s="83"/>
    </row>
    <row r="244" spans="1:5" s="10" customFormat="1" ht="31.5" hidden="1">
      <c r="A244" s="63" t="s">
        <v>451</v>
      </c>
      <c r="B244" s="17"/>
      <c r="C244" s="129">
        <f>SUM(C242:C243)</f>
        <v>0</v>
      </c>
      <c r="D244" s="83">
        <f>SUM(D242:D243)</f>
        <v>0</v>
      </c>
      <c r="E244" s="83">
        <f>SUM(E242:E243)</f>
        <v>0</v>
      </c>
    </row>
    <row r="245" spans="1:5" s="10" customFormat="1" ht="15.75" hidden="1">
      <c r="A245" s="63"/>
      <c r="B245" s="17"/>
      <c r="C245" s="129"/>
      <c r="D245" s="83"/>
      <c r="E245" s="83"/>
    </row>
    <row r="246" spans="1:5" s="10" customFormat="1" ht="15.75" hidden="1">
      <c r="A246" s="63"/>
      <c r="B246" s="17"/>
      <c r="C246" s="129"/>
      <c r="D246" s="83"/>
      <c r="E246" s="83"/>
    </row>
    <row r="247" spans="1:5" s="10" customFormat="1" ht="31.5">
      <c r="A247" s="63" t="s">
        <v>591</v>
      </c>
      <c r="B247" s="17">
        <v>2</v>
      </c>
      <c r="C247" s="129"/>
      <c r="D247" s="83">
        <v>211000</v>
      </c>
      <c r="E247" s="83">
        <v>211000</v>
      </c>
    </row>
    <row r="248" spans="1:5" s="10" customFormat="1" ht="15.75">
      <c r="A248" s="63" t="s">
        <v>452</v>
      </c>
      <c r="B248" s="17"/>
      <c r="C248" s="129"/>
      <c r="D248" s="129"/>
      <c r="E248" s="129"/>
    </row>
    <row r="249" spans="1:5" s="10" customFormat="1" ht="15.75">
      <c r="A249" s="43" t="s">
        <v>386</v>
      </c>
      <c r="B249" s="103"/>
      <c r="C249" s="84">
        <f>SUM(C250:C250:C252)</f>
        <v>0</v>
      </c>
      <c r="D249" s="84">
        <f>SUM(D250:D250:D252)</f>
        <v>211000</v>
      </c>
      <c r="E249" s="84">
        <f>SUM(E250:E250:E252)</f>
        <v>211000</v>
      </c>
    </row>
    <row r="250" spans="1:5" s="10" customFormat="1" ht="15.75">
      <c r="A250" s="87" t="s">
        <v>406</v>
      </c>
      <c r="B250" s="101">
        <v>1</v>
      </c>
      <c r="C250" s="83">
        <f>SUMIF($B$239:$B$249,"1",C$239:C$249)</f>
        <v>0</v>
      </c>
      <c r="D250" s="83">
        <f>SUMIF($B$239:$B$249,"1",D$239:D$249)</f>
        <v>0</v>
      </c>
      <c r="E250" s="83">
        <f>SUMIF($B$239:$B$249,"1",E$239:E$249)</f>
        <v>0</v>
      </c>
    </row>
    <row r="251" spans="1:5" s="10" customFormat="1" ht="17.25" customHeight="1">
      <c r="A251" s="87" t="s">
        <v>245</v>
      </c>
      <c r="B251" s="101">
        <v>2</v>
      </c>
      <c r="C251" s="83">
        <f>SUMIF($B$239:$B$249,"2",C$239:C$249)</f>
        <v>0</v>
      </c>
      <c r="D251" s="83">
        <f>SUMIF($B$239:$B$249,"2",D$239:D$249)</f>
        <v>211000</v>
      </c>
      <c r="E251" s="83">
        <f>SUMIF($B$239:$B$249,"2",E$239:E$249)</f>
        <v>211000</v>
      </c>
    </row>
    <row r="252" spans="1:5" s="10" customFormat="1" ht="15.75">
      <c r="A252" s="87" t="s">
        <v>137</v>
      </c>
      <c r="B252" s="101">
        <v>3</v>
      </c>
      <c r="C252" s="83">
        <f>SUMIF($B$239:$B$249,"3",C$239:C$249)</f>
        <v>0</v>
      </c>
      <c r="D252" s="83">
        <f>SUMIF($B$239:$B$249,"3",D$239:D$249)</f>
        <v>0</v>
      </c>
      <c r="E252" s="83">
        <f>SUMIF($B$239:$B$249,"3",E$239:E$249)</f>
        <v>0</v>
      </c>
    </row>
    <row r="253" spans="1:5" s="10" customFormat="1" ht="15.75">
      <c r="A253" s="67" t="s">
        <v>387</v>
      </c>
      <c r="B253" s="17"/>
      <c r="C253" s="141"/>
      <c r="D253" s="141"/>
      <c r="E253" s="141"/>
    </row>
    <row r="254" spans="1:5" s="10" customFormat="1" ht="15.75" hidden="1">
      <c r="A254" s="63"/>
      <c r="B254" s="17"/>
      <c r="C254" s="129"/>
      <c r="D254" s="129"/>
      <c r="E254" s="129"/>
    </row>
    <row r="255" spans="1:5" s="10" customFormat="1" ht="31.5" hidden="1">
      <c r="A255" s="63" t="s">
        <v>388</v>
      </c>
      <c r="B255" s="17"/>
      <c r="C255" s="129"/>
      <c r="D255" s="129"/>
      <c r="E255" s="129"/>
    </row>
    <row r="256" spans="1:5" s="10" customFormat="1" ht="15.75" hidden="1">
      <c r="A256" s="87" t="s">
        <v>518</v>
      </c>
      <c r="B256" s="17">
        <v>2</v>
      </c>
      <c r="C256" s="129"/>
      <c r="D256" s="129"/>
      <c r="E256" s="129"/>
    </row>
    <row r="257" spans="1:5" s="10" customFormat="1" ht="31.5" hidden="1">
      <c r="A257" s="63" t="s">
        <v>453</v>
      </c>
      <c r="B257" s="17"/>
      <c r="C257" s="129">
        <f>SUM(C256)</f>
        <v>0</v>
      </c>
      <c r="D257" s="129">
        <f>SUM(D256)</f>
        <v>0</v>
      </c>
      <c r="E257" s="129">
        <f>SUM(E256)</f>
        <v>0</v>
      </c>
    </row>
    <row r="258" spans="1:5" s="10" customFormat="1" ht="15.75" hidden="1">
      <c r="A258" s="63"/>
      <c r="B258" s="17"/>
      <c r="C258" s="129"/>
      <c r="D258" s="129"/>
      <c r="E258" s="129"/>
    </row>
    <row r="259" spans="1:5" s="10" customFormat="1" ht="15.75" hidden="1">
      <c r="A259" s="63"/>
      <c r="B259" s="17"/>
      <c r="C259" s="129"/>
      <c r="D259" s="129"/>
      <c r="E259" s="129"/>
    </row>
    <row r="260" spans="1:5" s="10" customFormat="1" ht="15.75" hidden="1">
      <c r="A260" s="63"/>
      <c r="B260" s="17"/>
      <c r="C260" s="129"/>
      <c r="D260" s="129"/>
      <c r="E260" s="129"/>
    </row>
    <row r="261" spans="1:5" s="10" customFormat="1" ht="15.75" hidden="1">
      <c r="A261" s="63" t="s">
        <v>454</v>
      </c>
      <c r="B261" s="17"/>
      <c r="C261" s="129"/>
      <c r="D261" s="129"/>
      <c r="E261" s="129"/>
    </row>
    <row r="262" spans="1:5" s="10" customFormat="1" ht="15.75" hidden="1">
      <c r="A262" s="43" t="s">
        <v>387</v>
      </c>
      <c r="B262" s="103"/>
      <c r="C262" s="141">
        <f>SUM(C263:C263:C265)</f>
        <v>0</v>
      </c>
      <c r="D262" s="141">
        <f>SUM(D263:D263:D265)</f>
        <v>0</v>
      </c>
      <c r="E262" s="141">
        <f>SUM(E263:E263:E265)</f>
        <v>0</v>
      </c>
    </row>
    <row r="263" spans="1:5" s="10" customFormat="1" ht="15.75" hidden="1">
      <c r="A263" s="87" t="s">
        <v>406</v>
      </c>
      <c r="B263" s="101">
        <v>1</v>
      </c>
      <c r="C263" s="129">
        <f>SUMIF($B$253:$B$262,"1",C$253:C$262)</f>
        <v>0</v>
      </c>
      <c r="D263" s="129">
        <f>SUMIF($B$253:$B$262,"1",D$253:D$262)</f>
        <v>0</v>
      </c>
      <c r="E263" s="129">
        <f>SUMIF($B$253:$B$262,"1",E$253:E$262)</f>
        <v>0</v>
      </c>
    </row>
    <row r="264" spans="1:5" s="10" customFormat="1" ht="15.75" hidden="1">
      <c r="A264" s="87" t="s">
        <v>245</v>
      </c>
      <c r="B264" s="101">
        <v>2</v>
      </c>
      <c r="C264" s="129">
        <f>SUMIF($B$253:$B$262,"2",C$253:C$262)</f>
        <v>0</v>
      </c>
      <c r="D264" s="129">
        <f>SUMIF($B$253:$B$262,"2",D$253:D$262)</f>
        <v>0</v>
      </c>
      <c r="E264" s="129">
        <f>SUMIF($B$253:$B$262,"2",E$253:E$262)</f>
        <v>0</v>
      </c>
    </row>
    <row r="265" spans="1:5" s="10" customFormat="1" ht="15.75" hidden="1">
      <c r="A265" s="87" t="s">
        <v>137</v>
      </c>
      <c r="B265" s="101">
        <v>3</v>
      </c>
      <c r="C265" s="129">
        <f>SUMIF($B$253:$B$262,"3",C$253:C$262)</f>
        <v>0</v>
      </c>
      <c r="D265" s="129">
        <f>SUMIF($B$253:$B$262,"3",D$253:D$262)</f>
        <v>0</v>
      </c>
      <c r="E265" s="129">
        <f>SUMIF($B$253:$B$262,"3",E$253:E$262)</f>
        <v>0</v>
      </c>
    </row>
    <row r="266" spans="1:5" s="10" customFormat="1" ht="49.5">
      <c r="A266" s="68" t="s">
        <v>465</v>
      </c>
      <c r="B266" s="104"/>
      <c r="C266" s="142"/>
      <c r="D266" s="142"/>
      <c r="E266" s="142"/>
    </row>
    <row r="267" spans="1:5" s="10" customFormat="1" ht="16.5">
      <c r="A267" s="67" t="s">
        <v>175</v>
      </c>
      <c r="B267" s="104"/>
      <c r="C267" s="142"/>
      <c r="D267" s="142"/>
      <c r="E267" s="142"/>
    </row>
    <row r="268" spans="1:5" s="10" customFormat="1" ht="31.5">
      <c r="A268" s="63" t="s">
        <v>231</v>
      </c>
      <c r="B268" s="104">
        <v>2</v>
      </c>
      <c r="C268" s="85">
        <v>10402495</v>
      </c>
      <c r="D268" s="85">
        <v>10666972</v>
      </c>
      <c r="E268" s="85">
        <v>10666972</v>
      </c>
    </row>
    <row r="269" spans="1:5" s="10" customFormat="1" ht="15.75" hidden="1">
      <c r="A269" s="63" t="s">
        <v>457</v>
      </c>
      <c r="B269" s="103">
        <v>2</v>
      </c>
      <c r="C269" s="143"/>
      <c r="D269" s="143"/>
      <c r="E269" s="143"/>
    </row>
    <row r="270" spans="1:5" s="10" customFormat="1" ht="31.5">
      <c r="A270" s="43" t="s">
        <v>175</v>
      </c>
      <c r="B270" s="103"/>
      <c r="C270" s="84">
        <f>SUM(C271:C273)</f>
        <v>10402495</v>
      </c>
      <c r="D270" s="84">
        <f>SUM(D271:D273)</f>
        <v>10666972</v>
      </c>
      <c r="E270" s="84">
        <f>SUM(E271:E273)</f>
        <v>10666972</v>
      </c>
    </row>
    <row r="271" spans="1:5" s="10" customFormat="1" ht="15.75">
      <c r="A271" s="87" t="s">
        <v>406</v>
      </c>
      <c r="B271" s="101">
        <v>1</v>
      </c>
      <c r="C271" s="83">
        <f>SUMIF($B$267:$B$270,"1",C$267:C$270)</f>
        <v>0</v>
      </c>
      <c r="D271" s="83">
        <f>SUMIF($B$267:$B$270,"1",D$267:D$270)</f>
        <v>0</v>
      </c>
      <c r="E271" s="83">
        <f>SUMIF($B$267:$B$270,"1",E$267:E$270)</f>
        <v>0</v>
      </c>
    </row>
    <row r="272" spans="1:5" s="10" customFormat="1" ht="15.75">
      <c r="A272" s="87" t="s">
        <v>245</v>
      </c>
      <c r="B272" s="101">
        <v>2</v>
      </c>
      <c r="C272" s="83">
        <f>SUMIF($B$267:$B$270,"2",C$267:C$270)</f>
        <v>10402495</v>
      </c>
      <c r="D272" s="83">
        <f>SUMIF($B$267:$B$270,"2",D$267:D$270)</f>
        <v>10666972</v>
      </c>
      <c r="E272" s="83">
        <f>SUMIF($B$267:$B$270,"2",E$267:E$270)</f>
        <v>10666972</v>
      </c>
    </row>
    <row r="273" spans="1:5" s="10" customFormat="1" ht="15.75">
      <c r="A273" s="87" t="s">
        <v>137</v>
      </c>
      <c r="B273" s="101">
        <v>3</v>
      </c>
      <c r="C273" s="83">
        <f>SUMIF($B$267:$B$270,"3",C$267:C$270)</f>
        <v>0</v>
      </c>
      <c r="D273" s="83">
        <f>SUMIF($B$267:$B$270,"3",D$267:D$270)</f>
        <v>0</v>
      </c>
      <c r="E273" s="83">
        <f>SUMIF($B$267:$B$270,"3",E$267:E$270)</f>
        <v>0</v>
      </c>
    </row>
    <row r="274" spans="1:5" s="10" customFormat="1" ht="15.75">
      <c r="A274" s="67" t="s">
        <v>176</v>
      </c>
      <c r="B274" s="101"/>
      <c r="C274" s="129"/>
      <c r="D274" s="129"/>
      <c r="E274" s="129"/>
    </row>
    <row r="275" spans="1:5" s="10" customFormat="1" ht="16.5" hidden="1">
      <c r="A275" s="63" t="s">
        <v>231</v>
      </c>
      <c r="B275" s="104">
        <v>2</v>
      </c>
      <c r="C275" s="129"/>
      <c r="D275" s="129"/>
      <c r="E275" s="129"/>
    </row>
    <row r="276" spans="1:5" s="10" customFormat="1" ht="15.75" hidden="1">
      <c r="A276" s="63" t="s">
        <v>457</v>
      </c>
      <c r="B276" s="103">
        <v>2</v>
      </c>
      <c r="C276" s="143"/>
      <c r="D276" s="143"/>
      <c r="E276" s="143"/>
    </row>
    <row r="277" spans="1:5" s="10" customFormat="1" ht="15.75" hidden="1">
      <c r="A277" s="43" t="s">
        <v>176</v>
      </c>
      <c r="B277" s="103"/>
      <c r="C277" s="141">
        <f>SUM(C278:C280)</f>
        <v>0</v>
      </c>
      <c r="D277" s="141">
        <f>SUM(D278:D280)</f>
        <v>0</v>
      </c>
      <c r="E277" s="141">
        <f>SUM(E278:E280)</f>
        <v>0</v>
      </c>
    </row>
    <row r="278" spans="1:5" s="10" customFormat="1" ht="15.75" hidden="1">
      <c r="A278" s="87" t="s">
        <v>406</v>
      </c>
      <c r="B278" s="101">
        <v>1</v>
      </c>
      <c r="C278" s="129">
        <f>SUMIF($B$274:$B$277,"1",C$274:C$277)</f>
        <v>0</v>
      </c>
      <c r="D278" s="129">
        <f>SUMIF($B$274:$B$277,"1",D$274:D$277)</f>
        <v>0</v>
      </c>
      <c r="E278" s="129">
        <f>SUMIF($B$274:$B$277,"1",E$274:E$277)</f>
        <v>0</v>
      </c>
    </row>
    <row r="279" spans="1:5" s="10" customFormat="1" ht="15.75" hidden="1">
      <c r="A279" s="87" t="s">
        <v>245</v>
      </c>
      <c r="B279" s="101">
        <v>2</v>
      </c>
      <c r="C279" s="129">
        <f>SUMIF($B$274:$B$277,"2",C$274:C$277)</f>
        <v>0</v>
      </c>
      <c r="D279" s="129">
        <f>SUMIF($B$274:$B$277,"2",D$274:D$277)</f>
        <v>0</v>
      </c>
      <c r="E279" s="129">
        <f>SUMIF($B$274:$B$277,"2",E$274:E$277)</f>
        <v>0</v>
      </c>
    </row>
    <row r="280" spans="1:5" s="10" customFormat="1" ht="15.75" hidden="1">
      <c r="A280" s="87" t="s">
        <v>137</v>
      </c>
      <c r="B280" s="101">
        <v>3</v>
      </c>
      <c r="C280" s="129">
        <f>SUMIF($B$274:$B$277,"3",C$274:C$277)</f>
        <v>0</v>
      </c>
      <c r="D280" s="129">
        <f>SUMIF($B$274:$B$277,"3",D$274:D$277)</f>
        <v>0</v>
      </c>
      <c r="E280" s="129">
        <f>SUMIF($B$274:$B$277,"3",E$274:E$277)</f>
        <v>0</v>
      </c>
    </row>
    <row r="281" spans="1:5" s="10" customFormat="1" ht="33" hidden="1">
      <c r="A281" s="68" t="s">
        <v>96</v>
      </c>
      <c r="B281" s="104"/>
      <c r="C281" s="142">
        <f>C282+C295</f>
        <v>0</v>
      </c>
      <c r="D281" s="142">
        <f>D282+D295</f>
        <v>0</v>
      </c>
      <c r="E281" s="142">
        <f>E282+E295</f>
        <v>0</v>
      </c>
    </row>
    <row r="282" spans="1:5" s="10" customFormat="1" ht="15.75" hidden="1">
      <c r="A282" s="67" t="s">
        <v>173</v>
      </c>
      <c r="B282" s="103"/>
      <c r="C282" s="143"/>
      <c r="D282" s="143"/>
      <c r="E282" s="143"/>
    </row>
    <row r="283" spans="1:5" s="10" customFormat="1" ht="15.75" hidden="1">
      <c r="A283" s="63" t="s">
        <v>230</v>
      </c>
      <c r="B283" s="103"/>
      <c r="C283" s="143"/>
      <c r="D283" s="143"/>
      <c r="E283" s="143"/>
    </row>
    <row r="284" spans="1:5" s="10" customFormat="1" ht="31.5" hidden="1">
      <c r="A284" s="87" t="s">
        <v>455</v>
      </c>
      <c r="B284" s="103"/>
      <c r="C284" s="143"/>
      <c r="D284" s="143"/>
      <c r="E284" s="143"/>
    </row>
    <row r="285" spans="1:5" s="10" customFormat="1" ht="31.5" hidden="1">
      <c r="A285" s="87" t="s">
        <v>242</v>
      </c>
      <c r="B285" s="103"/>
      <c r="C285" s="143"/>
      <c r="D285" s="143"/>
      <c r="E285" s="143"/>
    </row>
    <row r="286" spans="1:5" s="10" customFormat="1" ht="31.5" hidden="1">
      <c r="A286" s="87" t="s">
        <v>456</v>
      </c>
      <c r="B286" s="103"/>
      <c r="C286" s="143"/>
      <c r="D286" s="143"/>
      <c r="E286" s="143"/>
    </row>
    <row r="287" spans="1:5" s="10" customFormat="1" ht="15.75">
      <c r="A287" s="87" t="s">
        <v>241</v>
      </c>
      <c r="B287" s="103">
        <v>2</v>
      </c>
      <c r="C287" s="143"/>
      <c r="D287" s="143"/>
      <c r="E287" s="143">
        <v>450628</v>
      </c>
    </row>
    <row r="288" spans="1:5" s="10" customFormat="1" ht="15.75" hidden="1">
      <c r="A288" s="87" t="s">
        <v>240</v>
      </c>
      <c r="B288" s="103"/>
      <c r="C288" s="143"/>
      <c r="D288" s="143"/>
      <c r="E288" s="143"/>
    </row>
    <row r="289" spans="1:5" s="10" customFormat="1" ht="15.75" hidden="1">
      <c r="A289" s="63" t="s">
        <v>232</v>
      </c>
      <c r="B289" s="103"/>
      <c r="C289" s="143"/>
      <c r="D289" s="143"/>
      <c r="E289" s="143"/>
    </row>
    <row r="290" spans="1:5" s="10" customFormat="1" ht="15.75" hidden="1">
      <c r="A290" s="63" t="s">
        <v>233</v>
      </c>
      <c r="B290" s="103"/>
      <c r="C290" s="143"/>
      <c r="D290" s="143"/>
      <c r="E290" s="143"/>
    </row>
    <row r="291" spans="1:5" s="10" customFormat="1" ht="31.5">
      <c r="A291" s="43" t="s">
        <v>173</v>
      </c>
      <c r="B291" s="103"/>
      <c r="C291" s="141">
        <f>SUM(C292:C294)</f>
        <v>0</v>
      </c>
      <c r="D291" s="141">
        <f>SUM(D292:D294)</f>
        <v>0</v>
      </c>
      <c r="E291" s="141">
        <f>SUM(E292:E294)</f>
        <v>450628</v>
      </c>
    </row>
    <row r="292" spans="1:5" s="10" customFormat="1" ht="15.75">
      <c r="A292" s="87" t="s">
        <v>406</v>
      </c>
      <c r="B292" s="101">
        <v>1</v>
      </c>
      <c r="C292" s="129">
        <f>SUMIF($B$282:$B$291,"1",C$282:C$291)</f>
        <v>0</v>
      </c>
      <c r="D292" s="129">
        <f>SUMIF($B$282:$B$291,"1",D$282:D$291)</f>
        <v>0</v>
      </c>
      <c r="E292" s="129">
        <f>SUMIF($B$282:$B$291,"1",E$282:E$291)</f>
        <v>0</v>
      </c>
    </row>
    <row r="293" spans="1:5" s="10" customFormat="1" ht="15.75">
      <c r="A293" s="87" t="s">
        <v>245</v>
      </c>
      <c r="B293" s="101">
        <v>2</v>
      </c>
      <c r="C293" s="129">
        <f>SUMIF($B$282:$B$291,"2",C$282:C$291)</f>
        <v>0</v>
      </c>
      <c r="D293" s="129">
        <f>SUMIF($B$282:$B$291,"2",D$282:D$291)</f>
        <v>0</v>
      </c>
      <c r="E293" s="129">
        <f>SUMIF($B$282:$B$291,"2",E$282:E$291)</f>
        <v>450628</v>
      </c>
    </row>
    <row r="294" spans="1:5" s="10" customFormat="1" ht="15.75">
      <c r="A294" s="87" t="s">
        <v>137</v>
      </c>
      <c r="B294" s="101">
        <v>3</v>
      </c>
      <c r="C294" s="129">
        <f>SUMIF($B$282:$B$291,"3",C$282:C$291)</f>
        <v>0</v>
      </c>
      <c r="D294" s="129">
        <f>SUMIF($B$282:$B$291,"3",D$282:D$291)</f>
        <v>0</v>
      </c>
      <c r="E294" s="129">
        <f>SUMIF($B$282:$B$291,"3",E$282:E$291)</f>
        <v>0</v>
      </c>
    </row>
    <row r="295" spans="1:5" s="10" customFormat="1" ht="15.75" hidden="1">
      <c r="A295" s="67" t="s">
        <v>174</v>
      </c>
      <c r="B295" s="103"/>
      <c r="C295" s="143"/>
      <c r="D295" s="143"/>
      <c r="E295" s="143"/>
    </row>
    <row r="296" spans="1:5" s="10" customFormat="1" ht="15.75" hidden="1">
      <c r="A296" s="63" t="s">
        <v>230</v>
      </c>
      <c r="B296" s="103"/>
      <c r="C296" s="143"/>
      <c r="D296" s="143"/>
      <c r="E296" s="143"/>
    </row>
    <row r="297" spans="1:5" s="10" customFormat="1" ht="31.5" hidden="1">
      <c r="A297" s="87" t="s">
        <v>455</v>
      </c>
      <c r="B297" s="103">
        <v>2</v>
      </c>
      <c r="C297" s="143"/>
      <c r="D297" s="143"/>
      <c r="E297" s="143"/>
    </row>
    <row r="298" spans="1:5" s="10" customFormat="1" ht="31.5" hidden="1">
      <c r="A298" s="87" t="s">
        <v>242</v>
      </c>
      <c r="B298" s="103"/>
      <c r="C298" s="143"/>
      <c r="D298" s="143"/>
      <c r="E298" s="143"/>
    </row>
    <row r="299" spans="1:5" s="10" customFormat="1" ht="31.5" hidden="1">
      <c r="A299" s="87" t="s">
        <v>456</v>
      </c>
      <c r="B299" s="103">
        <v>2</v>
      </c>
      <c r="C299" s="143"/>
      <c r="D299" s="143"/>
      <c r="E299" s="143"/>
    </row>
    <row r="300" spans="1:5" s="10" customFormat="1" ht="15.75" hidden="1">
      <c r="A300" s="87" t="s">
        <v>241</v>
      </c>
      <c r="B300" s="103"/>
      <c r="C300" s="143"/>
      <c r="D300" s="143"/>
      <c r="E300" s="143"/>
    </row>
    <row r="301" spans="1:5" s="10" customFormat="1" ht="15.75" hidden="1">
      <c r="A301" s="87" t="s">
        <v>240</v>
      </c>
      <c r="B301" s="103"/>
      <c r="C301" s="143"/>
      <c r="D301" s="143"/>
      <c r="E301" s="143"/>
    </row>
    <row r="302" spans="1:5" s="10" customFormat="1" ht="15.75" hidden="1">
      <c r="A302" s="63" t="s">
        <v>232</v>
      </c>
      <c r="B302" s="103"/>
      <c r="C302" s="143"/>
      <c r="D302" s="143"/>
      <c r="E302" s="143"/>
    </row>
    <row r="303" spans="1:5" s="10" customFormat="1" ht="15.75" hidden="1">
      <c r="A303" s="63" t="s">
        <v>233</v>
      </c>
      <c r="B303" s="103"/>
      <c r="C303" s="143"/>
      <c r="D303" s="143"/>
      <c r="E303" s="143"/>
    </row>
    <row r="304" spans="1:5" s="10" customFormat="1" ht="15.75" hidden="1">
      <c r="A304" s="43" t="s">
        <v>174</v>
      </c>
      <c r="B304" s="103"/>
      <c r="C304" s="84">
        <f>SUM(C305:C307)</f>
        <v>0</v>
      </c>
      <c r="D304" s="84">
        <f>SUM(D305:D307)</f>
        <v>0</v>
      </c>
      <c r="E304" s="84">
        <f>SUM(E305:E307)</f>
        <v>0</v>
      </c>
    </row>
    <row r="305" spans="1:5" s="10" customFormat="1" ht="15.75" hidden="1">
      <c r="A305" s="87" t="s">
        <v>406</v>
      </c>
      <c r="B305" s="101">
        <v>1</v>
      </c>
      <c r="C305" s="83">
        <f>SUMIF($B$295:$B$304,"1",C$295:C$304)</f>
        <v>0</v>
      </c>
      <c r="D305" s="83">
        <f>SUMIF($B$295:$B$304,"1",D$295:D$304)</f>
        <v>0</v>
      </c>
      <c r="E305" s="83">
        <f>SUMIF($B$295:$B$304,"1",E$295:E$304)</f>
        <v>0</v>
      </c>
    </row>
    <row r="306" spans="1:5" s="10" customFormat="1" ht="15.75" hidden="1">
      <c r="A306" s="87" t="s">
        <v>245</v>
      </c>
      <c r="B306" s="101">
        <v>2</v>
      </c>
      <c r="C306" s="83">
        <f>SUMIF($B$295:$B$304,"2",C$295:C$304)</f>
        <v>0</v>
      </c>
      <c r="D306" s="83">
        <f>SUMIF($B$295:$B$304,"2",D$295:D$304)</f>
        <v>0</v>
      </c>
      <c r="E306" s="83">
        <f>SUMIF($B$295:$B$304,"2",E$295:E$304)</f>
        <v>0</v>
      </c>
    </row>
    <row r="307" spans="1:5" s="10" customFormat="1" ht="15.75" hidden="1">
      <c r="A307" s="87" t="s">
        <v>137</v>
      </c>
      <c r="B307" s="101">
        <v>3</v>
      </c>
      <c r="C307" s="83">
        <f>SUMIF($B$295:$B$304,"3",C$295:C$304)</f>
        <v>0</v>
      </c>
      <c r="D307" s="83">
        <f>SUMIF($B$295:$B$304,"3",D$295:D$304)</f>
        <v>0</v>
      </c>
      <c r="E307" s="83">
        <f>SUMIF($B$295:$B$304,"3",E$295:E$304)</f>
        <v>0</v>
      </c>
    </row>
    <row r="308" spans="1:5" s="10" customFormat="1" ht="16.5">
      <c r="A308" s="68" t="s">
        <v>97</v>
      </c>
      <c r="B308" s="104"/>
      <c r="C308" s="108">
        <f>C94+C129+C158+C215++C235+C249+C262+C270+C277+C291+C304</f>
        <v>24880540</v>
      </c>
      <c r="D308" s="108">
        <f>D94+D129+D158+D215++D235+D249+D262+D270+D277+D291+D304</f>
        <v>26536817</v>
      </c>
      <c r="E308" s="108">
        <f>E94+E129+E158+E215++E235+E249+E262+E270+E277+E291+E304</f>
        <v>27876727</v>
      </c>
    </row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</sheetData>
  <sheetProtection/>
  <mergeCells count="2">
    <mergeCell ref="A1:E1"/>
    <mergeCell ref="A2:E2"/>
  </mergeCells>
  <printOptions/>
  <pageMargins left="0.7086614173228347" right="0.7086614173228347" top="0.51" bottom="0.7480314960629921" header="0.31496062992125984" footer="0.31496062992125984"/>
  <pageSetup fitToHeight="3" fitToWidth="1" horizontalDpi="600" verticalDpi="600" orientation="portrait" paperSize="9" scale="8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6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3.7109375" style="41" customWidth="1"/>
    <col min="4" max="5" width="12.7109375" style="16" customWidth="1"/>
    <col min="6" max="16384" width="9.140625" style="16" customWidth="1"/>
  </cols>
  <sheetData>
    <row r="1" spans="1:5" ht="15.75">
      <c r="A1" s="309" t="s">
        <v>555</v>
      </c>
      <c r="B1" s="309"/>
      <c r="C1" s="309"/>
      <c r="D1" s="309"/>
      <c r="E1" s="309"/>
    </row>
    <row r="2" spans="1:5" ht="15.75">
      <c r="A2" s="296" t="s">
        <v>466</v>
      </c>
      <c r="B2" s="296"/>
      <c r="C2" s="296"/>
      <c r="D2" s="296"/>
      <c r="E2" s="296"/>
    </row>
    <row r="3" spans="1:3" ht="15.75">
      <c r="A3" s="45"/>
      <c r="C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" t="s">
        <v>642</v>
      </c>
      <c r="E4" s="4" t="s">
        <v>643</v>
      </c>
    </row>
    <row r="5" spans="1:5" s="10" customFormat="1" ht="16.5">
      <c r="A5" s="68" t="s">
        <v>95</v>
      </c>
      <c r="B5" s="104"/>
      <c r="C5" s="83"/>
      <c r="D5" s="83"/>
      <c r="E5" s="83"/>
    </row>
    <row r="6" spans="1:5" s="10" customFormat="1" ht="15.75">
      <c r="A6" s="67" t="s">
        <v>88</v>
      </c>
      <c r="B6" s="103"/>
      <c r="C6" s="83"/>
      <c r="D6" s="83"/>
      <c r="E6" s="83"/>
    </row>
    <row r="7" spans="1:5" s="10" customFormat="1" ht="15.75">
      <c r="A7" s="43" t="s">
        <v>181</v>
      </c>
      <c r="B7" s="103"/>
      <c r="C7" s="84">
        <f>SUM(C8:C10)</f>
        <v>5851951</v>
      </c>
      <c r="D7" s="84">
        <f>SUM(D8:D10)</f>
        <v>6378735</v>
      </c>
      <c r="E7" s="84">
        <f>SUM(E8:E10)</f>
        <v>6378735</v>
      </c>
    </row>
    <row r="8" spans="1:5" s="10" customFormat="1" ht="15.75">
      <c r="A8" s="87" t="s">
        <v>406</v>
      </c>
      <c r="B8" s="101">
        <v>1</v>
      </c>
      <c r="C8" s="83">
        <f>COFOG!C49</f>
        <v>0</v>
      </c>
      <c r="D8" s="83">
        <f>COFOG!D49</f>
        <v>0</v>
      </c>
      <c r="E8" s="83">
        <f>COFOG!E49</f>
        <v>0</v>
      </c>
    </row>
    <row r="9" spans="1:5" s="10" customFormat="1" ht="15.75">
      <c r="A9" s="87" t="s">
        <v>245</v>
      </c>
      <c r="B9" s="101">
        <v>2</v>
      </c>
      <c r="C9" s="83">
        <f>COFOG!C50</f>
        <v>5111951</v>
      </c>
      <c r="D9" s="83">
        <f>COFOG!D50</f>
        <v>5638735</v>
      </c>
      <c r="E9" s="83">
        <f>COFOG!E50</f>
        <v>5638735</v>
      </c>
    </row>
    <row r="10" spans="1:5" s="10" customFormat="1" ht="15.75">
      <c r="A10" s="87" t="s">
        <v>137</v>
      </c>
      <c r="B10" s="101">
        <v>3</v>
      </c>
      <c r="C10" s="83">
        <f>COFOG!C51</f>
        <v>740000</v>
      </c>
      <c r="D10" s="83">
        <f>COFOG!D51</f>
        <v>740000</v>
      </c>
      <c r="E10" s="83">
        <f>COFOG!E51</f>
        <v>740000</v>
      </c>
    </row>
    <row r="11" spans="1:5" s="10" customFormat="1" ht="31.5">
      <c r="A11" s="43" t="s">
        <v>183</v>
      </c>
      <c r="B11" s="103"/>
      <c r="C11" s="84">
        <f>SUM(C12:C14)</f>
        <v>1201210</v>
      </c>
      <c r="D11" s="84">
        <f>SUM(D12:D14)</f>
        <v>1317103</v>
      </c>
      <c r="E11" s="84">
        <f>SUM(E12:E14)</f>
        <v>1317103</v>
      </c>
    </row>
    <row r="12" spans="1:5" s="10" customFormat="1" ht="15.75">
      <c r="A12" s="87" t="s">
        <v>406</v>
      </c>
      <c r="B12" s="101">
        <v>1</v>
      </c>
      <c r="C12" s="83">
        <f>COFOG!F49</f>
        <v>0</v>
      </c>
      <c r="D12" s="83">
        <f>COFOG!G49</f>
        <v>0</v>
      </c>
      <c r="E12" s="83">
        <f>COFOG!H49</f>
        <v>0</v>
      </c>
    </row>
    <row r="13" spans="1:5" s="10" customFormat="1" ht="15.75">
      <c r="A13" s="87" t="s">
        <v>245</v>
      </c>
      <c r="B13" s="101">
        <v>2</v>
      </c>
      <c r="C13" s="83">
        <f>COFOG!F50</f>
        <v>1022910</v>
      </c>
      <c r="D13" s="83">
        <f>COFOG!G50</f>
        <v>1138803</v>
      </c>
      <c r="E13" s="83">
        <f>COFOG!H50</f>
        <v>1138803</v>
      </c>
    </row>
    <row r="14" spans="1:5" s="10" customFormat="1" ht="15.75">
      <c r="A14" s="87" t="s">
        <v>137</v>
      </c>
      <c r="B14" s="101">
        <v>3</v>
      </c>
      <c r="C14" s="83">
        <f>COFOG!F51</f>
        <v>178300</v>
      </c>
      <c r="D14" s="83">
        <f>COFOG!G51</f>
        <v>178300</v>
      </c>
      <c r="E14" s="83">
        <f>COFOG!H51</f>
        <v>178300</v>
      </c>
    </row>
    <row r="15" spans="1:5" s="10" customFormat="1" ht="15.75">
      <c r="A15" s="43" t="s">
        <v>184</v>
      </c>
      <c r="B15" s="103"/>
      <c r="C15" s="84">
        <f>SUM(C16:C18)</f>
        <v>9190350</v>
      </c>
      <c r="D15" s="84">
        <f>SUM(D16:D18)</f>
        <v>12194086</v>
      </c>
      <c r="E15" s="84">
        <f>SUM(E16:E18)</f>
        <v>12083368</v>
      </c>
    </row>
    <row r="16" spans="1:5" s="10" customFormat="1" ht="15.75">
      <c r="A16" s="87" t="s">
        <v>406</v>
      </c>
      <c r="B16" s="101">
        <v>1</v>
      </c>
      <c r="C16" s="83">
        <f>COFOG!I49</f>
        <v>0</v>
      </c>
      <c r="D16" s="83">
        <f>COFOG!J49</f>
        <v>0</v>
      </c>
      <c r="E16" s="83">
        <f>COFOG!K49</f>
        <v>0</v>
      </c>
    </row>
    <row r="17" spans="1:5" s="10" customFormat="1" ht="15.75">
      <c r="A17" s="87" t="s">
        <v>245</v>
      </c>
      <c r="B17" s="101">
        <v>2</v>
      </c>
      <c r="C17" s="83">
        <f>COFOG!I50</f>
        <v>9190350</v>
      </c>
      <c r="D17" s="83">
        <f>COFOG!J50</f>
        <v>12194086</v>
      </c>
      <c r="E17" s="83">
        <f>COFOG!K50</f>
        <v>12083368</v>
      </c>
    </row>
    <row r="18" spans="1:5" s="10" customFormat="1" ht="15.75">
      <c r="A18" s="87" t="s">
        <v>137</v>
      </c>
      <c r="B18" s="101">
        <v>3</v>
      </c>
      <c r="C18" s="83">
        <f>COFOG!I51</f>
        <v>0</v>
      </c>
      <c r="D18" s="83">
        <f>COFOG!J51</f>
        <v>0</v>
      </c>
      <c r="E18" s="83">
        <f>COFOG!K51</f>
        <v>0</v>
      </c>
    </row>
    <row r="19" spans="1:5" s="10" customFormat="1" ht="15.75">
      <c r="A19" s="67" t="s">
        <v>185</v>
      </c>
      <c r="B19" s="103"/>
      <c r="C19" s="83"/>
      <c r="D19" s="83"/>
      <c r="E19" s="83"/>
    </row>
    <row r="20" spans="1:5" s="10" customFormat="1" ht="31.5" hidden="1">
      <c r="A20" s="110" t="s">
        <v>188</v>
      </c>
      <c r="B20" s="103"/>
      <c r="C20" s="83">
        <f>SUM(C21:C22)</f>
        <v>0</v>
      </c>
      <c r="D20" s="83">
        <f>SUM(D21:D22)</f>
        <v>0</v>
      </c>
      <c r="E20" s="83">
        <f>SUM(E21:E22)</f>
        <v>0</v>
      </c>
    </row>
    <row r="21" spans="1:5" s="10" customFormat="1" ht="31.5" hidden="1">
      <c r="A21" s="87" t="s">
        <v>194</v>
      </c>
      <c r="B21" s="103">
        <v>2</v>
      </c>
      <c r="C21" s="83"/>
      <c r="D21" s="83"/>
      <c r="E21" s="83"/>
    </row>
    <row r="22" spans="1:5" s="10" customFormat="1" ht="15.75" hidden="1">
      <c r="A22" s="87" t="s">
        <v>195</v>
      </c>
      <c r="B22" s="103">
        <v>2</v>
      </c>
      <c r="C22" s="83"/>
      <c r="D22" s="83"/>
      <c r="E22" s="83"/>
    </row>
    <row r="23" spans="1:5" s="10" customFormat="1" ht="15.75" hidden="1">
      <c r="A23" s="111" t="s">
        <v>186</v>
      </c>
      <c r="B23" s="103"/>
      <c r="C23" s="83">
        <f>SUM(C20:C20)</f>
        <v>0</v>
      </c>
      <c r="D23" s="83">
        <f>SUM(D20:D20)</f>
        <v>0</v>
      </c>
      <c r="E23" s="83">
        <f>SUM(E20:E20)</f>
        <v>0</v>
      </c>
    </row>
    <row r="24" spans="1:5" s="10" customFormat="1" ht="15.75" hidden="1">
      <c r="A24" s="63" t="s">
        <v>196</v>
      </c>
      <c r="B24" s="103"/>
      <c r="C24" s="83"/>
      <c r="D24" s="83"/>
      <c r="E24" s="83"/>
    </row>
    <row r="25" spans="1:5" s="10" customFormat="1" ht="47.25" hidden="1">
      <c r="A25" s="109" t="s">
        <v>193</v>
      </c>
      <c r="B25" s="103">
        <v>2</v>
      </c>
      <c r="C25" s="83"/>
      <c r="D25" s="83"/>
      <c r="E25" s="83"/>
    </row>
    <row r="26" spans="1:5" s="10" customFormat="1" ht="47.25" hidden="1">
      <c r="A26" s="109" t="s">
        <v>193</v>
      </c>
      <c r="B26" s="103">
        <v>3</v>
      </c>
      <c r="C26" s="83"/>
      <c r="D26" s="83"/>
      <c r="E26" s="83"/>
    </row>
    <row r="27" spans="1:5" s="10" customFormat="1" ht="15.75" hidden="1">
      <c r="A27" s="111" t="s">
        <v>192</v>
      </c>
      <c r="B27" s="103"/>
      <c r="C27" s="83">
        <f>SUM(C25:C26)</f>
        <v>0</v>
      </c>
      <c r="D27" s="83">
        <f>SUM(D25:D26)</f>
        <v>0</v>
      </c>
      <c r="E27" s="83">
        <f>SUM(E25:E26)</f>
        <v>0</v>
      </c>
    </row>
    <row r="28" spans="1:5" s="10" customFormat="1" ht="15.75" hidden="1">
      <c r="A28" s="110" t="s">
        <v>189</v>
      </c>
      <c r="B28" s="103"/>
      <c r="C28" s="83">
        <f>SUM(C29:C29)</f>
        <v>0</v>
      </c>
      <c r="D28" s="83">
        <f>SUM(D29:D29)</f>
        <v>0</v>
      </c>
      <c r="E28" s="83">
        <f>SUM(E29:E29)</f>
        <v>0</v>
      </c>
    </row>
    <row r="29" spans="1:5" s="10" customFormat="1" ht="15.75" hidden="1">
      <c r="A29" s="87" t="s">
        <v>438</v>
      </c>
      <c r="B29" s="103">
        <v>2</v>
      </c>
      <c r="C29" s="83"/>
      <c r="D29" s="83"/>
      <c r="E29" s="83"/>
    </row>
    <row r="30" spans="1:5" s="10" customFormat="1" ht="15.75">
      <c r="A30" s="87" t="s">
        <v>190</v>
      </c>
      <c r="B30" s="103">
        <v>2</v>
      </c>
      <c r="C30" s="83">
        <v>200000</v>
      </c>
      <c r="D30" s="83">
        <v>120000</v>
      </c>
      <c r="E30" s="83">
        <v>120000</v>
      </c>
    </row>
    <row r="31" spans="1:5" s="10" customFormat="1" ht="31.5" hidden="1">
      <c r="A31" s="87" t="s">
        <v>191</v>
      </c>
      <c r="B31" s="103">
        <v>2</v>
      </c>
      <c r="C31" s="83"/>
      <c r="D31" s="83"/>
      <c r="E31" s="83"/>
    </row>
    <row r="32" spans="1:5" s="10" customFormat="1" ht="15.75">
      <c r="A32" s="87" t="s">
        <v>414</v>
      </c>
      <c r="B32" s="103"/>
      <c r="C32" s="83">
        <f>C33+C48</f>
        <v>300000</v>
      </c>
      <c r="D32" s="83">
        <f>D33+D48</f>
        <v>580000</v>
      </c>
      <c r="E32" s="83">
        <f>E33+E48</f>
        <v>580000</v>
      </c>
    </row>
    <row r="33" spans="1:5" s="10" customFormat="1" ht="15.75">
      <c r="A33" s="87" t="s">
        <v>415</v>
      </c>
      <c r="B33" s="103"/>
      <c r="C33" s="83">
        <f>SUM(C34:C47)</f>
        <v>300000</v>
      </c>
      <c r="D33" s="83">
        <f>SUM(D34:D47)</f>
        <v>580000</v>
      </c>
      <c r="E33" s="83">
        <f>SUM(E34:E47)</f>
        <v>580000</v>
      </c>
    </row>
    <row r="34" spans="1:5" s="10" customFormat="1" ht="15.75">
      <c r="A34" s="87" t="s">
        <v>417</v>
      </c>
      <c r="B34" s="103">
        <v>2</v>
      </c>
      <c r="C34" s="83">
        <v>50000</v>
      </c>
      <c r="D34" s="83">
        <v>50000</v>
      </c>
      <c r="E34" s="83">
        <v>50000</v>
      </c>
    </row>
    <row r="35" spans="1:5" s="10" customFormat="1" ht="31.5" hidden="1">
      <c r="A35" s="87" t="s">
        <v>425</v>
      </c>
      <c r="B35" s="103">
        <v>2</v>
      </c>
      <c r="C35" s="83"/>
      <c r="D35" s="83"/>
      <c r="E35" s="83"/>
    </row>
    <row r="36" spans="1:5" s="10" customFormat="1" ht="15.75" hidden="1">
      <c r="A36" s="87" t="s">
        <v>511</v>
      </c>
      <c r="B36" s="103">
        <v>2</v>
      </c>
      <c r="C36" s="83"/>
      <c r="D36" s="83"/>
      <c r="E36" s="83"/>
    </row>
    <row r="37" spans="1:5" s="10" customFormat="1" ht="31.5" hidden="1">
      <c r="A37" s="87" t="s">
        <v>418</v>
      </c>
      <c r="B37" s="103">
        <v>2</v>
      </c>
      <c r="C37" s="83"/>
      <c r="D37" s="83"/>
      <c r="E37" s="83"/>
    </row>
    <row r="38" spans="1:5" s="10" customFormat="1" ht="31.5" hidden="1">
      <c r="A38" s="87" t="s">
        <v>426</v>
      </c>
      <c r="B38" s="103">
        <v>2</v>
      </c>
      <c r="C38" s="83"/>
      <c r="D38" s="83"/>
      <c r="E38" s="83"/>
    </row>
    <row r="39" spans="1:5" s="10" customFormat="1" ht="31.5">
      <c r="A39" s="87" t="s">
        <v>424</v>
      </c>
      <c r="B39" s="103">
        <v>2</v>
      </c>
      <c r="C39" s="83">
        <v>60000</v>
      </c>
      <c r="D39" s="83">
        <v>60000</v>
      </c>
      <c r="E39" s="83">
        <v>60000</v>
      </c>
    </row>
    <row r="40" spans="1:5" s="10" customFormat="1" ht="15.75" hidden="1">
      <c r="A40" s="87" t="s">
        <v>423</v>
      </c>
      <c r="B40" s="103">
        <v>2</v>
      </c>
      <c r="C40" s="83"/>
      <c r="D40" s="83"/>
      <c r="E40" s="83"/>
    </row>
    <row r="41" spans="1:5" s="10" customFormat="1" ht="15.75">
      <c r="A41" s="87" t="s">
        <v>422</v>
      </c>
      <c r="B41" s="103">
        <v>2</v>
      </c>
      <c r="C41" s="83">
        <v>60000</v>
      </c>
      <c r="D41" s="83">
        <v>60000</v>
      </c>
      <c r="E41" s="83">
        <v>60000</v>
      </c>
    </row>
    <row r="42" spans="1:5" s="10" customFormat="1" ht="31.5">
      <c r="A42" s="87" t="s">
        <v>421</v>
      </c>
      <c r="B42" s="103">
        <v>2</v>
      </c>
      <c r="C42" s="83">
        <v>70000</v>
      </c>
      <c r="D42" s="83">
        <v>350000</v>
      </c>
      <c r="E42" s="83">
        <v>350000</v>
      </c>
    </row>
    <row r="43" spans="1:5" s="10" customFormat="1" ht="31.5">
      <c r="A43" s="87" t="s">
        <v>420</v>
      </c>
      <c r="B43" s="103">
        <v>2</v>
      </c>
      <c r="C43" s="83">
        <v>60000</v>
      </c>
      <c r="D43" s="83">
        <v>60000</v>
      </c>
      <c r="E43" s="83">
        <v>60000</v>
      </c>
    </row>
    <row r="44" spans="1:5" s="10" customFormat="1" ht="15.75" hidden="1">
      <c r="A44" s="87" t="s">
        <v>470</v>
      </c>
      <c r="B44" s="103">
        <v>2</v>
      </c>
      <c r="C44" s="83"/>
      <c r="D44" s="83"/>
      <c r="E44" s="83"/>
    </row>
    <row r="45" spans="1:5" s="10" customFormat="1" ht="15.75" hidden="1">
      <c r="A45" s="87" t="s">
        <v>419</v>
      </c>
      <c r="B45" s="103">
        <v>2</v>
      </c>
      <c r="C45" s="83"/>
      <c r="D45" s="83"/>
      <c r="E45" s="83"/>
    </row>
    <row r="46" spans="1:5" s="10" customFormat="1" ht="15.75" hidden="1">
      <c r="A46" s="87" t="s">
        <v>427</v>
      </c>
      <c r="B46" s="103">
        <v>2</v>
      </c>
      <c r="C46" s="83"/>
      <c r="D46" s="83"/>
      <c r="E46" s="83"/>
    </row>
    <row r="47" spans="1:5" s="10" customFormat="1" ht="15.75" hidden="1">
      <c r="A47" s="87" t="s">
        <v>428</v>
      </c>
      <c r="B47" s="103">
        <v>2</v>
      </c>
      <c r="C47" s="83"/>
      <c r="D47" s="83"/>
      <c r="E47" s="83"/>
    </row>
    <row r="48" spans="1:5" s="10" customFormat="1" ht="15.75" hidden="1">
      <c r="A48" s="87" t="s">
        <v>416</v>
      </c>
      <c r="B48" s="103"/>
      <c r="C48" s="83">
        <f>SUM(C49:C58)</f>
        <v>0</v>
      </c>
      <c r="D48" s="83">
        <f>SUM(D49:D58)</f>
        <v>0</v>
      </c>
      <c r="E48" s="83">
        <f>SUM(E49:E58)</f>
        <v>0</v>
      </c>
    </row>
    <row r="49" spans="1:5" s="10" customFormat="1" ht="15.75" hidden="1">
      <c r="A49" s="87" t="s">
        <v>429</v>
      </c>
      <c r="B49" s="103">
        <v>2</v>
      </c>
      <c r="C49" s="83"/>
      <c r="D49" s="83"/>
      <c r="E49" s="83"/>
    </row>
    <row r="50" spans="1:5" s="10" customFormat="1" ht="31.5" hidden="1">
      <c r="A50" s="87" t="s">
        <v>430</v>
      </c>
      <c r="B50" s="103">
        <v>2</v>
      </c>
      <c r="C50" s="83"/>
      <c r="D50" s="83"/>
      <c r="E50" s="83"/>
    </row>
    <row r="51" spans="1:5" s="10" customFormat="1" ht="31.5" hidden="1">
      <c r="A51" s="87" t="s">
        <v>431</v>
      </c>
      <c r="B51" s="103">
        <v>2</v>
      </c>
      <c r="C51" s="83"/>
      <c r="D51" s="83"/>
      <c r="E51" s="83"/>
    </row>
    <row r="52" spans="1:5" s="10" customFormat="1" ht="15.75" hidden="1">
      <c r="A52" s="87" t="s">
        <v>432</v>
      </c>
      <c r="B52" s="103">
        <v>2</v>
      </c>
      <c r="C52" s="83"/>
      <c r="D52" s="83"/>
      <c r="E52" s="83"/>
    </row>
    <row r="53" spans="1:5" s="10" customFormat="1" ht="15.75" hidden="1">
      <c r="A53" s="87" t="s">
        <v>433</v>
      </c>
      <c r="B53" s="103">
        <v>2</v>
      </c>
      <c r="C53" s="83"/>
      <c r="D53" s="83"/>
      <c r="E53" s="83"/>
    </row>
    <row r="54" spans="1:5" s="10" customFormat="1" ht="15.75" hidden="1">
      <c r="A54" s="87" t="s">
        <v>434</v>
      </c>
      <c r="B54" s="103">
        <v>2</v>
      </c>
      <c r="C54" s="83"/>
      <c r="D54" s="83"/>
      <c r="E54" s="83"/>
    </row>
    <row r="55" spans="1:5" s="10" customFormat="1" ht="15.75" hidden="1">
      <c r="A55" s="87" t="s">
        <v>435</v>
      </c>
      <c r="B55" s="103">
        <v>2</v>
      </c>
      <c r="C55" s="83"/>
      <c r="D55" s="83"/>
      <c r="E55" s="83"/>
    </row>
    <row r="56" spans="1:5" s="10" customFormat="1" ht="15.75" hidden="1">
      <c r="A56" s="87" t="s">
        <v>469</v>
      </c>
      <c r="B56" s="103">
        <v>2</v>
      </c>
      <c r="C56" s="83"/>
      <c r="D56" s="83"/>
      <c r="E56" s="83"/>
    </row>
    <row r="57" spans="1:5" s="10" customFormat="1" ht="15.75" hidden="1">
      <c r="A57" s="87" t="s">
        <v>436</v>
      </c>
      <c r="B57" s="103">
        <v>2</v>
      </c>
      <c r="C57" s="83"/>
      <c r="D57" s="83"/>
      <c r="E57" s="83"/>
    </row>
    <row r="58" spans="1:5" s="10" customFormat="1" ht="15.75" hidden="1">
      <c r="A58" s="87" t="s">
        <v>437</v>
      </c>
      <c r="B58" s="103">
        <v>2</v>
      </c>
      <c r="C58" s="83"/>
      <c r="D58" s="83"/>
      <c r="E58" s="83"/>
    </row>
    <row r="59" spans="1:5" s="10" customFormat="1" ht="15.75">
      <c r="A59" s="111" t="s">
        <v>187</v>
      </c>
      <c r="B59" s="103"/>
      <c r="C59" s="83">
        <f>SUM(C30:C32)+SUM(C28:C28)</f>
        <v>500000</v>
      </c>
      <c r="D59" s="83">
        <f>SUM(D30:D32)+SUM(D28:D28)</f>
        <v>700000</v>
      </c>
      <c r="E59" s="83">
        <f>SUM(E30:E32)+SUM(E28:E28)</f>
        <v>700000</v>
      </c>
    </row>
    <row r="60" spans="1:5" s="10" customFormat="1" ht="15.75">
      <c r="A60" s="43" t="s">
        <v>185</v>
      </c>
      <c r="B60" s="103"/>
      <c r="C60" s="84">
        <f>SUM(C61:C63)</f>
        <v>500000</v>
      </c>
      <c r="D60" s="84">
        <f>SUM(D61:D63)</f>
        <v>700000</v>
      </c>
      <c r="E60" s="84">
        <f>SUM(E61:E63)</f>
        <v>700000</v>
      </c>
    </row>
    <row r="61" spans="1:5" s="10" customFormat="1" ht="15.75">
      <c r="A61" s="87" t="s">
        <v>406</v>
      </c>
      <c r="B61" s="101">
        <v>1</v>
      </c>
      <c r="C61" s="83">
        <f>SUMIF($B$19:$B$60,"1",C$19:C$60)</f>
        <v>0</v>
      </c>
      <c r="D61" s="83">
        <f>SUMIF($B$19:$B$60,"1",D$19:D$60)</f>
        <v>0</v>
      </c>
      <c r="E61" s="83">
        <f>SUMIF($B$19:$B$60,"1",E$19:E$60)</f>
        <v>0</v>
      </c>
    </row>
    <row r="62" spans="1:5" s="10" customFormat="1" ht="15.75">
      <c r="A62" s="87" t="s">
        <v>245</v>
      </c>
      <c r="B62" s="101">
        <v>2</v>
      </c>
      <c r="C62" s="83">
        <f>SUMIF($B$19:$B$60,"2",C$19:C$60)</f>
        <v>500000</v>
      </c>
      <c r="D62" s="83">
        <f>SUMIF($B$19:$B$60,"2",D$19:D$60)</f>
        <v>700000</v>
      </c>
      <c r="E62" s="83">
        <f>SUMIF($B$19:$B$60,"2",E$19:E$60)</f>
        <v>700000</v>
      </c>
    </row>
    <row r="63" spans="1:5" s="10" customFormat="1" ht="15.75">
      <c r="A63" s="87" t="s">
        <v>137</v>
      </c>
      <c r="B63" s="101">
        <v>3</v>
      </c>
      <c r="C63" s="83">
        <f>SUMIF($B$19:$B$60,"3",C$19:C$60)</f>
        <v>0</v>
      </c>
      <c r="D63" s="83">
        <f>SUMIF($B$19:$B$60,"3",D$19:D$60)</f>
        <v>0</v>
      </c>
      <c r="E63" s="83">
        <f>SUMIF($B$19:$B$60,"3",E$19:E$60)</f>
        <v>0</v>
      </c>
    </row>
    <row r="64" spans="1:5" s="10" customFormat="1" ht="15.75">
      <c r="A64" s="66" t="s">
        <v>246</v>
      </c>
      <c r="B64" s="17"/>
      <c r="C64" s="83"/>
      <c r="D64" s="83"/>
      <c r="E64" s="83"/>
    </row>
    <row r="65" spans="1:5" s="10" customFormat="1" ht="15.75" hidden="1">
      <c r="A65" s="63" t="s">
        <v>199</v>
      </c>
      <c r="B65" s="17"/>
      <c r="C65" s="83"/>
      <c r="D65" s="83"/>
      <c r="E65" s="83"/>
    </row>
    <row r="66" spans="1:5" s="10" customFormat="1" ht="31.5">
      <c r="A66" s="63" t="s">
        <v>441</v>
      </c>
      <c r="B66" s="17">
        <v>2</v>
      </c>
      <c r="C66" s="83"/>
      <c r="D66" s="83">
        <v>213464</v>
      </c>
      <c r="E66" s="83">
        <v>213464</v>
      </c>
    </row>
    <row r="67" spans="1:5" s="10" customFormat="1" ht="31.5" hidden="1">
      <c r="A67" s="63" t="s">
        <v>440</v>
      </c>
      <c r="B67" s="17"/>
      <c r="C67" s="83"/>
      <c r="D67" s="83"/>
      <c r="E67" s="83"/>
    </row>
    <row r="68" spans="1:5" s="10" customFormat="1" ht="15.75" hidden="1">
      <c r="A68" s="63" t="s">
        <v>439</v>
      </c>
      <c r="B68" s="17"/>
      <c r="C68" s="83"/>
      <c r="D68" s="83"/>
      <c r="E68" s="83"/>
    </row>
    <row r="69" spans="1:5" s="10" customFormat="1" ht="15.75" hidden="1">
      <c r="A69" s="63"/>
      <c r="B69" s="17"/>
      <c r="C69" s="83"/>
      <c r="D69" s="83"/>
      <c r="E69" s="83"/>
    </row>
    <row r="70" spans="1:5" s="10" customFormat="1" ht="31.5" hidden="1">
      <c r="A70" s="63" t="s">
        <v>197</v>
      </c>
      <c r="B70" s="17"/>
      <c r="C70" s="83"/>
      <c r="D70" s="83"/>
      <c r="E70" s="83"/>
    </row>
    <row r="71" spans="1:5" s="10" customFormat="1" ht="15.75" hidden="1">
      <c r="A71" s="63"/>
      <c r="B71" s="17"/>
      <c r="C71" s="83"/>
      <c r="D71" s="83"/>
      <c r="E71" s="83"/>
    </row>
    <row r="72" spans="1:5" s="10" customFormat="1" ht="31.5" hidden="1">
      <c r="A72" s="63" t="s">
        <v>198</v>
      </c>
      <c r="B72" s="17"/>
      <c r="C72" s="83"/>
      <c r="D72" s="83"/>
      <c r="E72" s="83"/>
    </row>
    <row r="73" spans="1:5" s="10" customFormat="1" ht="15.75" hidden="1">
      <c r="A73" s="63"/>
      <c r="B73" s="17"/>
      <c r="C73" s="83"/>
      <c r="D73" s="83"/>
      <c r="E73" s="83"/>
    </row>
    <row r="74" spans="1:5" s="10" customFormat="1" ht="31.5" hidden="1">
      <c r="A74" s="63" t="s">
        <v>201</v>
      </c>
      <c r="B74" s="17"/>
      <c r="C74" s="83"/>
      <c r="D74" s="83"/>
      <c r="E74" s="83"/>
    </row>
    <row r="75" spans="1:5" s="10" customFormat="1" ht="15.75" hidden="1">
      <c r="A75" s="87" t="s">
        <v>157</v>
      </c>
      <c r="B75" s="103">
        <v>2</v>
      </c>
      <c r="C75" s="83"/>
      <c r="D75" s="83"/>
      <c r="E75" s="83"/>
    </row>
    <row r="76" spans="1:5" s="10" customFormat="1" ht="15.75" hidden="1">
      <c r="A76" s="86" t="s">
        <v>131</v>
      </c>
      <c r="B76" s="17"/>
      <c r="C76" s="83"/>
      <c r="D76" s="83"/>
      <c r="E76" s="83"/>
    </row>
    <row r="77" spans="1:5" s="10" customFormat="1" ht="15.75" hidden="1">
      <c r="A77" s="110" t="s">
        <v>156</v>
      </c>
      <c r="B77" s="17"/>
      <c r="C77" s="83">
        <f>SUM(C75:C76)</f>
        <v>0</v>
      </c>
      <c r="D77" s="83">
        <f>SUM(D75:D76)</f>
        <v>0</v>
      </c>
      <c r="E77" s="83">
        <f>SUM(E75:E76)</f>
        <v>0</v>
      </c>
    </row>
    <row r="78" spans="1:5" s="10" customFormat="1" ht="15.75">
      <c r="A78" s="87" t="s">
        <v>142</v>
      </c>
      <c r="B78" s="17">
        <v>2</v>
      </c>
      <c r="C78" s="83">
        <v>511703</v>
      </c>
      <c r="D78" s="83">
        <v>511703</v>
      </c>
      <c r="E78" s="83">
        <v>511703</v>
      </c>
    </row>
    <row r="79" spans="1:5" s="10" customFormat="1" ht="15.75" hidden="1">
      <c r="A79" s="86" t="s">
        <v>462</v>
      </c>
      <c r="B79" s="103">
        <v>2</v>
      </c>
      <c r="C79" s="83"/>
      <c r="D79" s="83"/>
      <c r="E79" s="83"/>
    </row>
    <row r="80" spans="1:5" s="10" customFormat="1" ht="15.75">
      <c r="A80" s="86" t="s">
        <v>556</v>
      </c>
      <c r="B80" s="103">
        <v>2</v>
      </c>
      <c r="C80" s="83">
        <v>13501</v>
      </c>
      <c r="D80" s="83">
        <v>13501</v>
      </c>
      <c r="E80" s="83">
        <v>13501</v>
      </c>
    </row>
    <row r="81" spans="1:5" s="10" customFormat="1" ht="15.75" hidden="1">
      <c r="A81" s="86" t="s">
        <v>463</v>
      </c>
      <c r="B81" s="103">
        <v>2</v>
      </c>
      <c r="C81" s="83"/>
      <c r="D81" s="83"/>
      <c r="E81" s="83"/>
    </row>
    <row r="82" spans="1:5" s="10" customFormat="1" ht="15.75">
      <c r="A82" s="86" t="s">
        <v>557</v>
      </c>
      <c r="B82" s="103">
        <v>2</v>
      </c>
      <c r="C82" s="83">
        <v>9469</v>
      </c>
      <c r="D82" s="83">
        <v>9469</v>
      </c>
      <c r="E82" s="83">
        <v>9469</v>
      </c>
    </row>
    <row r="83" spans="1:5" s="10" customFormat="1" ht="15.75" hidden="1">
      <c r="A83" s="86" t="s">
        <v>464</v>
      </c>
      <c r="B83" s="103">
        <v>2</v>
      </c>
      <c r="C83" s="83"/>
      <c r="D83" s="83"/>
      <c r="E83" s="83"/>
    </row>
    <row r="84" spans="1:5" s="10" customFormat="1" ht="15.75">
      <c r="A84" s="86" t="s">
        <v>558</v>
      </c>
      <c r="B84" s="103">
        <v>2</v>
      </c>
      <c r="C84" s="83">
        <v>69892</v>
      </c>
      <c r="D84" s="83">
        <v>69892</v>
      </c>
      <c r="E84" s="83">
        <v>69892</v>
      </c>
    </row>
    <row r="85" spans="1:5" s="10" customFormat="1" ht="15.75" hidden="1">
      <c r="A85" s="86" t="s">
        <v>481</v>
      </c>
      <c r="B85" s="17">
        <v>2</v>
      </c>
      <c r="C85" s="83"/>
      <c r="D85" s="83"/>
      <c r="E85" s="83"/>
    </row>
    <row r="86" spans="1:5" s="10" customFormat="1" ht="15.75">
      <c r="A86" s="135" t="s">
        <v>551</v>
      </c>
      <c r="B86" s="17">
        <v>2</v>
      </c>
      <c r="C86" s="83">
        <v>30000</v>
      </c>
      <c r="D86" s="83">
        <v>30000</v>
      </c>
      <c r="E86" s="83">
        <v>30000</v>
      </c>
    </row>
    <row r="87" spans="1:5" s="10" customFormat="1" ht="15.75" hidden="1">
      <c r="A87" s="135" t="s">
        <v>554</v>
      </c>
      <c r="B87" s="17">
        <v>2</v>
      </c>
      <c r="C87" s="83"/>
      <c r="D87" s="83"/>
      <c r="E87" s="83"/>
    </row>
    <row r="88" spans="1:5" s="10" customFormat="1" ht="31.5">
      <c r="A88" s="110" t="s">
        <v>202</v>
      </c>
      <c r="B88" s="17"/>
      <c r="C88" s="83">
        <f>SUM(C78:C86)</f>
        <v>634565</v>
      </c>
      <c r="D88" s="83">
        <f>SUM(D78:D86)</f>
        <v>634565</v>
      </c>
      <c r="E88" s="83">
        <f>SUM(E78:E86)</f>
        <v>634565</v>
      </c>
    </row>
    <row r="89" spans="1:5" s="10" customFormat="1" ht="15.75" hidden="1">
      <c r="A89" s="86" t="s">
        <v>474</v>
      </c>
      <c r="B89" s="103">
        <v>2</v>
      </c>
      <c r="C89" s="83"/>
      <c r="D89" s="83"/>
      <c r="E89" s="83"/>
    </row>
    <row r="90" spans="1:5" s="10" customFormat="1" ht="15.75" hidden="1">
      <c r="A90" s="86" t="s">
        <v>475</v>
      </c>
      <c r="B90" s="103">
        <v>2</v>
      </c>
      <c r="C90" s="83"/>
      <c r="D90" s="83"/>
      <c r="E90" s="83"/>
    </row>
    <row r="91" spans="1:5" s="10" customFormat="1" ht="15.75" hidden="1">
      <c r="A91" s="86" t="s">
        <v>476</v>
      </c>
      <c r="B91" s="103">
        <v>2</v>
      </c>
      <c r="C91" s="83"/>
      <c r="D91" s="83"/>
      <c r="E91" s="83"/>
    </row>
    <row r="92" spans="1:5" s="10" customFormat="1" ht="15.75" hidden="1">
      <c r="A92" s="86" t="s">
        <v>477</v>
      </c>
      <c r="B92" s="103">
        <v>2</v>
      </c>
      <c r="C92" s="83"/>
      <c r="D92" s="83"/>
      <c r="E92" s="83"/>
    </row>
    <row r="93" spans="1:5" s="10" customFormat="1" ht="15.75" hidden="1">
      <c r="A93" s="86" t="s">
        <v>478</v>
      </c>
      <c r="B93" s="103">
        <v>2</v>
      </c>
      <c r="C93" s="83"/>
      <c r="D93" s="83"/>
      <c r="E93" s="83"/>
    </row>
    <row r="94" spans="1:5" s="10" customFormat="1" ht="15.75">
      <c r="A94" s="86" t="s">
        <v>559</v>
      </c>
      <c r="B94" s="103">
        <v>2</v>
      </c>
      <c r="C94" s="83">
        <v>49996</v>
      </c>
      <c r="D94" s="83">
        <v>49996</v>
      </c>
      <c r="E94" s="83">
        <v>49996</v>
      </c>
    </row>
    <row r="95" spans="1:5" s="10" customFormat="1" ht="15.75" hidden="1">
      <c r="A95" s="86" t="s">
        <v>480</v>
      </c>
      <c r="B95" s="17">
        <v>2</v>
      </c>
      <c r="C95" s="83"/>
      <c r="D95" s="83"/>
      <c r="E95" s="83"/>
    </row>
    <row r="96" spans="1:5" s="10" customFormat="1" ht="15.75" hidden="1">
      <c r="A96" s="86" t="s">
        <v>481</v>
      </c>
      <c r="B96" s="17">
        <v>2</v>
      </c>
      <c r="C96" s="83"/>
      <c r="D96" s="83"/>
      <c r="E96" s="83"/>
    </row>
    <row r="97" spans="1:5" s="10" customFormat="1" ht="15.75" hidden="1">
      <c r="A97" s="86" t="s">
        <v>512</v>
      </c>
      <c r="B97" s="17">
        <v>2</v>
      </c>
      <c r="C97" s="83"/>
      <c r="D97" s="83"/>
      <c r="E97" s="83"/>
    </row>
    <row r="98" spans="1:5" s="10" customFormat="1" ht="15.75" hidden="1">
      <c r="A98" s="86" t="s">
        <v>131</v>
      </c>
      <c r="B98" s="17"/>
      <c r="C98" s="83"/>
      <c r="D98" s="83"/>
      <c r="E98" s="83"/>
    </row>
    <row r="99" spans="1:5" s="10" customFormat="1" ht="15.75">
      <c r="A99" s="110" t="s">
        <v>203</v>
      </c>
      <c r="B99" s="17"/>
      <c r="C99" s="83">
        <f>SUM(C89:C98)</f>
        <v>49996</v>
      </c>
      <c r="D99" s="83">
        <f>SUM(D89:D98)</f>
        <v>49996</v>
      </c>
      <c r="E99" s="83">
        <f>SUM(E89:E98)</f>
        <v>49996</v>
      </c>
    </row>
    <row r="100" spans="1:5" s="10" customFormat="1" ht="31.5">
      <c r="A100" s="111" t="s">
        <v>200</v>
      </c>
      <c r="B100" s="17"/>
      <c r="C100" s="83">
        <f>C77+C88+C99</f>
        <v>684561</v>
      </c>
      <c r="D100" s="83">
        <f>D77+D88+D99</f>
        <v>684561</v>
      </c>
      <c r="E100" s="83">
        <f>E77+E88+E99</f>
        <v>684561</v>
      </c>
    </row>
    <row r="101" spans="1:5" s="10" customFormat="1" ht="15.75" hidden="1">
      <c r="A101" s="63"/>
      <c r="B101" s="103"/>
      <c r="C101" s="83"/>
      <c r="D101" s="83"/>
      <c r="E101" s="83"/>
    </row>
    <row r="102" spans="1:5" s="10" customFormat="1" ht="31.5" hidden="1">
      <c r="A102" s="63" t="s">
        <v>204</v>
      </c>
      <c r="B102" s="103"/>
      <c r="C102" s="83"/>
      <c r="D102" s="83"/>
      <c r="E102" s="83"/>
    </row>
    <row r="103" spans="1:5" s="10" customFormat="1" ht="15.75" hidden="1">
      <c r="A103" s="87" t="s">
        <v>460</v>
      </c>
      <c r="B103" s="103">
        <v>2</v>
      </c>
      <c r="C103" s="83"/>
      <c r="D103" s="83"/>
      <c r="E103" s="83"/>
    </row>
    <row r="104" spans="1:5" s="10" customFormat="1" ht="31.5" hidden="1">
      <c r="A104" s="63" t="s">
        <v>205</v>
      </c>
      <c r="B104" s="103"/>
      <c r="C104" s="83">
        <f>SUM(C103)</f>
        <v>0</v>
      </c>
      <c r="D104" s="83">
        <f>SUM(D103)</f>
        <v>0</v>
      </c>
      <c r="E104" s="83">
        <f>SUM(E103)</f>
        <v>0</v>
      </c>
    </row>
    <row r="105" spans="1:5" s="10" customFormat="1" ht="15.75" hidden="1">
      <c r="A105" s="63" t="s">
        <v>206</v>
      </c>
      <c r="B105" s="103"/>
      <c r="C105" s="83"/>
      <c r="D105" s="83"/>
      <c r="E105" s="83"/>
    </row>
    <row r="106" spans="1:5" s="10" customFormat="1" ht="15.75" hidden="1">
      <c r="A106" s="63" t="s">
        <v>207</v>
      </c>
      <c r="B106" s="103"/>
      <c r="C106" s="83"/>
      <c r="D106" s="83"/>
      <c r="E106" s="83"/>
    </row>
    <row r="107" spans="1:5" s="10" customFormat="1" ht="15.75" hidden="1">
      <c r="A107" s="123" t="s">
        <v>461</v>
      </c>
      <c r="B107" s="103">
        <v>2</v>
      </c>
      <c r="C107" s="83"/>
      <c r="D107" s="83"/>
      <c r="E107" s="83"/>
    </row>
    <row r="108" spans="1:5" s="10" customFormat="1" ht="15.75" hidden="1">
      <c r="A108" s="123" t="s">
        <v>482</v>
      </c>
      <c r="B108" s="103">
        <v>2</v>
      </c>
      <c r="C108" s="83"/>
      <c r="D108" s="83"/>
      <c r="E108" s="83"/>
    </row>
    <row r="109" spans="1:5" s="10" customFormat="1" ht="15.75" hidden="1">
      <c r="A109" s="123"/>
      <c r="B109" s="103">
        <v>2</v>
      </c>
      <c r="C109" s="83"/>
      <c r="D109" s="83"/>
      <c r="E109" s="83"/>
    </row>
    <row r="110" spans="1:5" s="10" customFormat="1" ht="15.75">
      <c r="A110" s="123" t="s">
        <v>483</v>
      </c>
      <c r="B110" s="103">
        <v>2</v>
      </c>
      <c r="C110" s="83">
        <v>40000</v>
      </c>
      <c r="D110" s="83">
        <v>10000</v>
      </c>
      <c r="E110" s="83">
        <v>10000</v>
      </c>
    </row>
    <row r="111" spans="1:5" s="10" customFormat="1" ht="15.75">
      <c r="A111" s="112" t="s">
        <v>208</v>
      </c>
      <c r="B111" s="103"/>
      <c r="C111" s="83">
        <f>SUM(C107:C110)</f>
        <v>40000</v>
      </c>
      <c r="D111" s="83">
        <f>SUM(D107:D110)</f>
        <v>10000</v>
      </c>
      <c r="E111" s="83">
        <f>SUM(E107:E110)</f>
        <v>10000</v>
      </c>
    </row>
    <row r="112" spans="1:5" s="10" customFormat="1" ht="15.75" hidden="1">
      <c r="A112" s="87" t="s">
        <v>155</v>
      </c>
      <c r="B112" s="103">
        <v>2</v>
      </c>
      <c r="C112" s="83"/>
      <c r="D112" s="83"/>
      <c r="E112" s="83"/>
    </row>
    <row r="113" spans="1:5" s="10" customFormat="1" ht="15.75" hidden="1">
      <c r="A113" s="87"/>
      <c r="B113" s="103"/>
      <c r="C113" s="83"/>
      <c r="D113" s="83"/>
      <c r="E113" s="83"/>
    </row>
    <row r="114" spans="1:5" s="10" customFormat="1" ht="15.75" hidden="1">
      <c r="A114" s="112" t="s">
        <v>154</v>
      </c>
      <c r="B114" s="103"/>
      <c r="C114" s="83">
        <f>SUM(C112:C113)</f>
        <v>0</v>
      </c>
      <c r="D114" s="83">
        <f>SUM(D112:D113)</f>
        <v>0</v>
      </c>
      <c r="E114" s="83">
        <f>SUM(E112:E113)</f>
        <v>0</v>
      </c>
    </row>
    <row r="115" spans="1:5" s="10" customFormat="1" ht="15.75" hidden="1">
      <c r="A115" s="87"/>
      <c r="B115" s="103"/>
      <c r="C115" s="83"/>
      <c r="D115" s="83"/>
      <c r="E115" s="83"/>
    </row>
    <row r="116" spans="1:5" s="10" customFormat="1" ht="15.75">
      <c r="A116" s="63" t="s">
        <v>553</v>
      </c>
      <c r="B116" s="103">
        <v>2</v>
      </c>
      <c r="C116" s="83"/>
      <c r="D116" s="83">
        <v>298300</v>
      </c>
      <c r="E116" s="83">
        <v>298300</v>
      </c>
    </row>
    <row r="117" spans="1:5" s="10" customFormat="1" ht="15.75">
      <c r="A117" s="112" t="s">
        <v>209</v>
      </c>
      <c r="B117" s="103"/>
      <c r="C117" s="83">
        <f>SUM(C115:C116)</f>
        <v>0</v>
      </c>
      <c r="D117" s="83">
        <f>SUM(D115:D116)</f>
        <v>298300</v>
      </c>
      <c r="E117" s="83">
        <f>SUM(E115:E116)</f>
        <v>298300</v>
      </c>
    </row>
    <row r="118" spans="1:5" s="10" customFormat="1" ht="15.75" hidden="1">
      <c r="A118" s="67"/>
      <c r="B118" s="103"/>
      <c r="C118" s="83"/>
      <c r="D118" s="83"/>
      <c r="E118" s="83"/>
    </row>
    <row r="119" spans="1:5" s="10" customFormat="1" ht="15.75" hidden="1">
      <c r="A119" s="63"/>
      <c r="B119" s="103"/>
      <c r="C119" s="83"/>
      <c r="D119" s="83"/>
      <c r="E119" s="83"/>
    </row>
    <row r="120" spans="1:5" s="10" customFormat="1" ht="31.5">
      <c r="A120" s="111" t="s">
        <v>442</v>
      </c>
      <c r="B120" s="103"/>
      <c r="C120" s="83">
        <f>C111+C114+C117</f>
        <v>40000</v>
      </c>
      <c r="D120" s="83">
        <f>D111+D114+D117</f>
        <v>308300</v>
      </c>
      <c r="E120" s="83">
        <f>E111+E114+E117</f>
        <v>308300</v>
      </c>
    </row>
    <row r="121" spans="1:5" s="10" customFormat="1" ht="15.75">
      <c r="A121" s="87" t="s">
        <v>228</v>
      </c>
      <c r="B121" s="103">
        <v>2</v>
      </c>
      <c r="C121" s="83">
        <v>243912</v>
      </c>
      <c r="D121" s="83">
        <v>43912</v>
      </c>
      <c r="E121" s="83">
        <v>43912</v>
      </c>
    </row>
    <row r="122" spans="1:5" s="10" customFormat="1" ht="15.75" hidden="1">
      <c r="A122" s="87" t="s">
        <v>229</v>
      </c>
      <c r="B122" s="103">
        <v>2</v>
      </c>
      <c r="C122" s="83"/>
      <c r="D122" s="83"/>
      <c r="E122" s="83"/>
    </row>
    <row r="123" spans="1:5" s="10" customFormat="1" ht="15.75">
      <c r="A123" s="63" t="s">
        <v>443</v>
      </c>
      <c r="B123" s="103"/>
      <c r="C123" s="83">
        <f>SUM(C121:C122)</f>
        <v>243912</v>
      </c>
      <c r="D123" s="83">
        <f>SUM(D121:D122)</f>
        <v>43912</v>
      </c>
      <c r="E123" s="83">
        <f>SUM(E121:E122)</f>
        <v>43912</v>
      </c>
    </row>
    <row r="124" spans="1:5" s="10" customFormat="1" ht="15.75">
      <c r="A124" s="65" t="s">
        <v>246</v>
      </c>
      <c r="B124" s="103"/>
      <c r="C124" s="84">
        <f>SUM(C125:C125:C127)</f>
        <v>968473</v>
      </c>
      <c r="D124" s="84">
        <f>SUM(D125:D125:D127)</f>
        <v>1250237</v>
      </c>
      <c r="E124" s="84">
        <f>SUM(E125:E125:E127)</f>
        <v>1250237</v>
      </c>
    </row>
    <row r="125" spans="1:5" s="10" customFormat="1" ht="15.75">
      <c r="A125" s="87" t="s">
        <v>406</v>
      </c>
      <c r="B125" s="101">
        <v>1</v>
      </c>
      <c r="C125" s="83">
        <f>SUMIF($B$64:$B$124,"1",C$64:C$124)</f>
        <v>0</v>
      </c>
      <c r="D125" s="83">
        <f>SUMIF($B$64:$B$124,"1",D$64:D$124)</f>
        <v>0</v>
      </c>
      <c r="E125" s="83">
        <f>SUMIF($B$64:$B$124,"1",E$64:E$124)</f>
        <v>0</v>
      </c>
    </row>
    <row r="126" spans="1:5" s="10" customFormat="1" ht="15.75">
      <c r="A126" s="87" t="s">
        <v>245</v>
      </c>
      <c r="B126" s="101">
        <v>2</v>
      </c>
      <c r="C126" s="83">
        <f>SUMIF($B$64:$B$124,"2",C$64:C$124)</f>
        <v>968473</v>
      </c>
      <c r="D126" s="83">
        <f>SUMIF($B$64:$B$124,"2",D$64:D$124)</f>
        <v>1250237</v>
      </c>
      <c r="E126" s="83">
        <f>SUMIF($B$64:$B$124,"2",E$64:E$124)</f>
        <v>1250237</v>
      </c>
    </row>
    <row r="127" spans="1:5" s="10" customFormat="1" ht="15.75">
      <c r="A127" s="87" t="s">
        <v>137</v>
      </c>
      <c r="B127" s="101">
        <v>3</v>
      </c>
      <c r="C127" s="83">
        <f>SUMIF($B$64:$B$124,"3",C$64:C$124)</f>
        <v>0</v>
      </c>
      <c r="D127" s="83">
        <f>SUMIF($B$64:$B$124,"3",D$64:D$124)</f>
        <v>0</v>
      </c>
      <c r="E127" s="83">
        <f>SUMIF($B$64:$B$124,"3",E$64:E$124)</f>
        <v>0</v>
      </c>
    </row>
    <row r="128" spans="1:5" ht="15.75">
      <c r="A128" s="67" t="s">
        <v>93</v>
      </c>
      <c r="B128" s="103"/>
      <c r="C128" s="83"/>
      <c r="D128" s="83"/>
      <c r="E128" s="83"/>
    </row>
    <row r="129" spans="1:5" ht="15.75">
      <c r="A129" s="43" t="s">
        <v>247</v>
      </c>
      <c r="B129" s="103"/>
      <c r="C129" s="84">
        <f>SUM(C130:C132)</f>
        <v>4011381</v>
      </c>
      <c r="D129" s="84">
        <f>SUM(D130:D132)</f>
        <v>1509481</v>
      </c>
      <c r="E129" s="84">
        <f>SUM(E130:E132)</f>
        <v>2509481</v>
      </c>
    </row>
    <row r="130" spans="1:5" ht="15.75">
      <c r="A130" s="87" t="s">
        <v>406</v>
      </c>
      <c r="B130" s="101">
        <v>1</v>
      </c>
      <c r="C130" s="83">
        <f>Felh!J27</f>
        <v>0</v>
      </c>
      <c r="D130" s="83">
        <f>Felh!K27</f>
        <v>0</v>
      </c>
      <c r="E130" s="83">
        <f>Felh!L27</f>
        <v>0</v>
      </c>
    </row>
    <row r="131" spans="1:5" ht="15.75">
      <c r="A131" s="87" t="s">
        <v>245</v>
      </c>
      <c r="B131" s="101">
        <v>2</v>
      </c>
      <c r="C131" s="83">
        <f>Felh!J28</f>
        <v>4011381</v>
      </c>
      <c r="D131" s="83">
        <f>Felh!K28</f>
        <v>1509481</v>
      </c>
      <c r="E131" s="83">
        <f>Felh!L28</f>
        <v>2509481</v>
      </c>
    </row>
    <row r="132" spans="1:5" ht="15.75">
      <c r="A132" s="87" t="s">
        <v>137</v>
      </c>
      <c r="B132" s="101">
        <v>3</v>
      </c>
      <c r="C132" s="83">
        <f>Felh!J29</f>
        <v>0</v>
      </c>
      <c r="D132" s="83">
        <f>Felh!K29</f>
        <v>0</v>
      </c>
      <c r="E132" s="83">
        <f>Felh!L29</f>
        <v>0</v>
      </c>
    </row>
    <row r="133" spans="1:5" ht="15.75">
      <c r="A133" s="43" t="s">
        <v>248</v>
      </c>
      <c r="B133" s="103"/>
      <c r="C133" s="84">
        <f>SUM(C134:C136)</f>
        <v>2788560</v>
      </c>
      <c r="D133" s="84">
        <f>SUM(D134:D136)</f>
        <v>2788560</v>
      </c>
      <c r="E133" s="84">
        <f>SUM(E134:E136)</f>
        <v>2788560</v>
      </c>
    </row>
    <row r="134" spans="1:5" ht="15.75">
      <c r="A134" s="87" t="s">
        <v>406</v>
      </c>
      <c r="B134" s="101">
        <v>1</v>
      </c>
      <c r="C134" s="83">
        <f>Felh!J47</f>
        <v>0</v>
      </c>
      <c r="D134" s="83">
        <f>Felh!K47</f>
        <v>0</v>
      </c>
      <c r="E134" s="83">
        <f>Felh!L47</f>
        <v>0</v>
      </c>
    </row>
    <row r="135" spans="1:5" ht="15.75">
      <c r="A135" s="87" t="s">
        <v>245</v>
      </c>
      <c r="B135" s="101">
        <v>2</v>
      </c>
      <c r="C135" s="83">
        <f>Felh!J48</f>
        <v>2788560</v>
      </c>
      <c r="D135" s="83">
        <f>Felh!K48</f>
        <v>2788560</v>
      </c>
      <c r="E135" s="83">
        <f>Felh!L48</f>
        <v>2788560</v>
      </c>
    </row>
    <row r="136" spans="1:5" ht="15" customHeight="1">
      <c r="A136" s="87" t="s">
        <v>137</v>
      </c>
      <c r="B136" s="101">
        <v>3</v>
      </c>
      <c r="C136" s="83">
        <f>Felh!J49</f>
        <v>0</v>
      </c>
      <c r="D136" s="83">
        <f>Felh!K49</f>
        <v>0</v>
      </c>
      <c r="E136" s="83">
        <f>Felh!L49</f>
        <v>0</v>
      </c>
    </row>
    <row r="137" spans="1:5" ht="15.75">
      <c r="A137" s="43" t="s">
        <v>249</v>
      </c>
      <c r="B137" s="103"/>
      <c r="C137" s="84">
        <f>SUM(C138:C140)</f>
        <v>23655</v>
      </c>
      <c r="D137" s="84">
        <f>SUM(D138:D140)</f>
        <v>53655</v>
      </c>
      <c r="E137" s="84">
        <f>SUM(E138:E140)</f>
        <v>53655</v>
      </c>
    </row>
    <row r="138" spans="1:5" ht="15.75">
      <c r="A138" s="87" t="s">
        <v>406</v>
      </c>
      <c r="B138" s="101">
        <v>1</v>
      </c>
      <c r="C138" s="83">
        <f>Felh!J69</f>
        <v>0</v>
      </c>
      <c r="D138" s="83">
        <f>Felh!K69</f>
        <v>0</v>
      </c>
      <c r="E138" s="83">
        <f>Felh!L69</f>
        <v>0</v>
      </c>
    </row>
    <row r="139" spans="1:5" ht="15.75">
      <c r="A139" s="87" t="s">
        <v>245</v>
      </c>
      <c r="B139" s="101">
        <v>2</v>
      </c>
      <c r="C139" s="83">
        <f>Felh!J70</f>
        <v>23655</v>
      </c>
      <c r="D139" s="83">
        <f>Felh!K70</f>
        <v>53655</v>
      </c>
      <c r="E139" s="83">
        <f>Felh!L70</f>
        <v>53655</v>
      </c>
    </row>
    <row r="140" spans="1:5" ht="15.75">
      <c r="A140" s="87" t="s">
        <v>137</v>
      </c>
      <c r="B140" s="101">
        <v>3</v>
      </c>
      <c r="C140" s="83">
        <f>Felh!J71</f>
        <v>0</v>
      </c>
      <c r="D140" s="83">
        <f>Felh!K71</f>
        <v>0</v>
      </c>
      <c r="E140" s="83">
        <f>Felh!L71</f>
        <v>0</v>
      </c>
    </row>
    <row r="141" spans="1:5" ht="16.5">
      <c r="A141" s="69" t="s">
        <v>250</v>
      </c>
      <c r="B141" s="104"/>
      <c r="C141" s="83"/>
      <c r="D141" s="83"/>
      <c r="E141" s="83"/>
    </row>
    <row r="142" spans="1:5" ht="15.75" hidden="1">
      <c r="A142" s="67" t="s">
        <v>139</v>
      </c>
      <c r="B142" s="103"/>
      <c r="C142" s="15"/>
      <c r="D142" s="15"/>
      <c r="E142" s="15"/>
    </row>
    <row r="143" spans="1:5" ht="15.75" hidden="1">
      <c r="A143" s="63" t="s">
        <v>235</v>
      </c>
      <c r="B143" s="103"/>
      <c r="C143" s="15"/>
      <c r="D143" s="15"/>
      <c r="E143" s="15"/>
    </row>
    <row r="144" spans="1:5" ht="31.5" hidden="1">
      <c r="A144" s="87" t="s">
        <v>444</v>
      </c>
      <c r="B144" s="103"/>
      <c r="C144" s="15"/>
      <c r="D144" s="15"/>
      <c r="E144" s="15"/>
    </row>
    <row r="145" spans="1:5" ht="31.5" hidden="1">
      <c r="A145" s="87" t="s">
        <v>237</v>
      </c>
      <c r="B145" s="103"/>
      <c r="C145" s="15"/>
      <c r="D145" s="15"/>
      <c r="E145" s="15"/>
    </row>
    <row r="146" spans="1:5" ht="31.5" hidden="1">
      <c r="A146" s="87" t="s">
        <v>445</v>
      </c>
      <c r="B146" s="103"/>
      <c r="C146" s="15"/>
      <c r="D146" s="15"/>
      <c r="E146" s="15"/>
    </row>
    <row r="147" spans="1:5" ht="31.5">
      <c r="A147" s="87" t="s">
        <v>238</v>
      </c>
      <c r="B147" s="103">
        <v>2</v>
      </c>
      <c r="C147" s="15">
        <v>344960</v>
      </c>
      <c r="D147" s="15">
        <v>344960</v>
      </c>
      <c r="E147" s="15">
        <v>795588</v>
      </c>
    </row>
    <row r="148" spans="1:5" ht="15.75" hidden="1">
      <c r="A148" s="87" t="s">
        <v>239</v>
      </c>
      <c r="B148" s="103"/>
      <c r="C148" s="15"/>
      <c r="D148" s="15"/>
      <c r="E148" s="15"/>
    </row>
    <row r="149" spans="1:5" ht="31.5" hidden="1">
      <c r="A149" s="87" t="s">
        <v>458</v>
      </c>
      <c r="B149" s="103"/>
      <c r="C149" s="15"/>
      <c r="D149" s="15"/>
      <c r="E149" s="15"/>
    </row>
    <row r="150" spans="1:5" ht="15.75" hidden="1">
      <c r="A150" s="87" t="s">
        <v>243</v>
      </c>
      <c r="B150" s="103"/>
      <c r="C150" s="15"/>
      <c r="D150" s="15"/>
      <c r="E150" s="15"/>
    </row>
    <row r="151" spans="1:5" ht="15.75" hidden="1">
      <c r="A151" s="63" t="s">
        <v>244</v>
      </c>
      <c r="B151" s="103"/>
      <c r="C151" s="15"/>
      <c r="D151" s="15"/>
      <c r="E151" s="15"/>
    </row>
    <row r="152" spans="1:5" ht="15.75" hidden="1">
      <c r="A152" s="63" t="s">
        <v>236</v>
      </c>
      <c r="B152" s="103"/>
      <c r="C152" s="15"/>
      <c r="D152" s="15"/>
      <c r="E152" s="15"/>
    </row>
    <row r="153" spans="1:5" ht="15.75">
      <c r="A153" s="43" t="s">
        <v>139</v>
      </c>
      <c r="B153" s="103"/>
      <c r="C153" s="84">
        <f>SUM(C154:C156)</f>
        <v>344960</v>
      </c>
      <c r="D153" s="84">
        <f>SUM(D154:D156)</f>
        <v>344960</v>
      </c>
      <c r="E153" s="84">
        <f>SUM(E154:E156)</f>
        <v>795588</v>
      </c>
    </row>
    <row r="154" spans="1:5" ht="15.75">
      <c r="A154" s="87" t="s">
        <v>406</v>
      </c>
      <c r="B154" s="101">
        <v>1</v>
      </c>
      <c r="C154" s="83">
        <f>SUMIF($B$142:$B$153,"1",C$142:C$153)</f>
        <v>0</v>
      </c>
      <c r="D154" s="83">
        <f>SUMIF($B$142:$B$153,"1",D$142:D$153)</f>
        <v>0</v>
      </c>
      <c r="E154" s="83">
        <f>SUMIF($B$142:$B$153,"1",E$142:E$153)</f>
        <v>0</v>
      </c>
    </row>
    <row r="155" spans="1:5" ht="15.75">
      <c r="A155" s="87" t="s">
        <v>245</v>
      </c>
      <c r="B155" s="101">
        <v>2</v>
      </c>
      <c r="C155" s="83">
        <f>SUMIF($B$142:$B$153,"2",C$142:C$153)</f>
        <v>344960</v>
      </c>
      <c r="D155" s="83">
        <f>SUMIF($B$142:$B$153,"2",D$142:D$153)</f>
        <v>344960</v>
      </c>
      <c r="E155" s="83">
        <f>SUMIF($B$142:$B$153,"2",E$142:E$153)</f>
        <v>795588</v>
      </c>
    </row>
    <row r="156" spans="1:5" ht="15.75">
      <c r="A156" s="87" t="s">
        <v>137</v>
      </c>
      <c r="B156" s="101">
        <v>3</v>
      </c>
      <c r="C156" s="83">
        <f>SUMIF($B$142:$B$153,"3",C$142:C$153)</f>
        <v>0</v>
      </c>
      <c r="D156" s="83">
        <f>SUMIF($B$142:$B$153,"3",D$142:D$153)</f>
        <v>0</v>
      </c>
      <c r="E156" s="83">
        <f>SUMIF($B$142:$B$153,"3",E$142:E$153)</f>
        <v>0</v>
      </c>
    </row>
    <row r="157" spans="1:5" ht="15.75" hidden="1">
      <c r="A157" s="67" t="s">
        <v>140</v>
      </c>
      <c r="B157" s="103"/>
      <c r="C157" s="15"/>
      <c r="D157" s="15"/>
      <c r="E157" s="15"/>
    </row>
    <row r="158" spans="1:5" ht="15.75" hidden="1">
      <c r="A158" s="63" t="s">
        <v>235</v>
      </c>
      <c r="B158" s="103"/>
      <c r="C158" s="15"/>
      <c r="D158" s="15"/>
      <c r="E158" s="15"/>
    </row>
    <row r="159" spans="1:5" ht="31.5" hidden="1">
      <c r="A159" s="87" t="s">
        <v>444</v>
      </c>
      <c r="B159" s="103">
        <v>2</v>
      </c>
      <c r="C159" s="15"/>
      <c r="D159" s="15"/>
      <c r="E159" s="15"/>
    </row>
    <row r="160" spans="1:5" ht="31.5" hidden="1">
      <c r="A160" s="87" t="s">
        <v>237</v>
      </c>
      <c r="B160" s="103"/>
      <c r="C160" s="15"/>
      <c r="D160" s="15"/>
      <c r="E160" s="15"/>
    </row>
    <row r="161" spans="1:5" ht="31.5" hidden="1">
      <c r="A161" s="87" t="s">
        <v>445</v>
      </c>
      <c r="B161" s="103">
        <v>2</v>
      </c>
      <c r="C161" s="15"/>
      <c r="D161" s="15"/>
      <c r="E161" s="15"/>
    </row>
    <row r="162" spans="1:5" ht="15.75" hidden="1">
      <c r="A162" s="87" t="s">
        <v>238</v>
      </c>
      <c r="B162" s="103"/>
      <c r="C162" s="15"/>
      <c r="D162" s="15"/>
      <c r="E162" s="15"/>
    </row>
    <row r="163" spans="1:5" ht="15.75" hidden="1">
      <c r="A163" s="87" t="s">
        <v>239</v>
      </c>
      <c r="B163" s="103"/>
      <c r="C163" s="15"/>
      <c r="D163" s="15"/>
      <c r="E163" s="15"/>
    </row>
    <row r="164" spans="1:5" ht="31.5" hidden="1">
      <c r="A164" s="87" t="s">
        <v>458</v>
      </c>
      <c r="B164" s="103"/>
      <c r="C164" s="15"/>
      <c r="D164" s="15"/>
      <c r="E164" s="15"/>
    </row>
    <row r="165" spans="1:5" ht="15.75" hidden="1">
      <c r="A165" s="87" t="s">
        <v>243</v>
      </c>
      <c r="B165" s="103"/>
      <c r="C165" s="15"/>
      <c r="D165" s="15"/>
      <c r="E165" s="15"/>
    </row>
    <row r="166" spans="1:5" ht="15.75" hidden="1">
      <c r="A166" s="63" t="s">
        <v>244</v>
      </c>
      <c r="B166" s="103"/>
      <c r="C166" s="15"/>
      <c r="D166" s="15"/>
      <c r="E166" s="15"/>
    </row>
    <row r="167" spans="1:5" ht="15.75" hidden="1">
      <c r="A167" s="63" t="s">
        <v>236</v>
      </c>
      <c r="B167" s="103"/>
      <c r="C167" s="15"/>
      <c r="D167" s="15"/>
      <c r="E167" s="15"/>
    </row>
    <row r="168" spans="1:5" ht="15.75" hidden="1">
      <c r="A168" s="43" t="s">
        <v>251</v>
      </c>
      <c r="B168" s="103"/>
      <c r="C168" s="84">
        <f>SUM(C169:C171)</f>
        <v>0</v>
      </c>
      <c r="D168" s="84">
        <f>SUM(D169:D171)</f>
        <v>0</v>
      </c>
      <c r="E168" s="84">
        <f>SUM(E169:E171)</f>
        <v>0</v>
      </c>
    </row>
    <row r="169" spans="1:5" ht="15.75" hidden="1">
      <c r="A169" s="87" t="s">
        <v>406</v>
      </c>
      <c r="B169" s="101">
        <v>1</v>
      </c>
      <c r="C169" s="83">
        <f>SUMIF($B$157:$B$168,"1",C$157:C$168)</f>
        <v>0</v>
      </c>
      <c r="D169" s="83">
        <f>SUMIF($B$157:$B$168,"1",D$157:D$168)</f>
        <v>0</v>
      </c>
      <c r="E169" s="83">
        <f>SUMIF($B$157:$B$168,"1",E$157:E$168)</f>
        <v>0</v>
      </c>
    </row>
    <row r="170" spans="1:5" ht="15.75" hidden="1">
      <c r="A170" s="87" t="s">
        <v>245</v>
      </c>
      <c r="B170" s="101">
        <v>2</v>
      </c>
      <c r="C170" s="83">
        <f>SUMIF($B$157:$B$168,"2",C$157:C$168)</f>
        <v>0</v>
      </c>
      <c r="D170" s="83">
        <f>SUMIF($B$157:$B$168,"2",D$157:D$168)</f>
        <v>0</v>
      </c>
      <c r="E170" s="83">
        <f>SUMIF($B$157:$B$168,"2",E$157:E$168)</f>
        <v>0</v>
      </c>
    </row>
    <row r="171" spans="1:5" ht="15.75" hidden="1">
      <c r="A171" s="87" t="s">
        <v>137</v>
      </c>
      <c r="B171" s="101">
        <v>3</v>
      </c>
      <c r="C171" s="83">
        <f>SUMIF($B$157:$B$168,"3",C$157:C$168)</f>
        <v>0</v>
      </c>
      <c r="D171" s="83">
        <f>SUMIF($B$157:$B$168,"3",D$157:D$168)</f>
        <v>0</v>
      </c>
      <c r="E171" s="83">
        <f>SUMIF($B$157:$B$168,"3",E$157:E$168)</f>
        <v>0</v>
      </c>
    </row>
    <row r="172" spans="1:5" ht="16.5">
      <c r="A172" s="68" t="s">
        <v>141</v>
      </c>
      <c r="B172" s="104"/>
      <c r="C172" s="18">
        <f>C7+C11+C15+C60+C124+C129+C133+C137+C153+C168</f>
        <v>24880540</v>
      </c>
      <c r="D172" s="18">
        <f>D7+D11+D15+D60+D124+D129+D133+D137+D153+D168</f>
        <v>26536817</v>
      </c>
      <c r="E172" s="18">
        <f>E7+E11+E15+E60+E124+E129+E133+E137+E153+E168</f>
        <v>27876727</v>
      </c>
    </row>
    <row r="173" ht="15.75" hidden="1"/>
    <row r="174" ht="15.75" hidden="1">
      <c r="C174" s="41">
        <f>Bevételek!C308</f>
        <v>24880540</v>
      </c>
    </row>
    <row r="175" ht="15.75" hidden="1"/>
    <row r="176" ht="15.75" hidden="1">
      <c r="C176" s="41">
        <f>C174-C172</f>
        <v>0</v>
      </c>
    </row>
    <row r="177" ht="15.75" hidden="1"/>
    <row r="370" ht="15.75"/>
    <row r="371" ht="15.75"/>
    <row r="372" ht="15.75"/>
    <row r="373" ht="15.75"/>
    <row r="374" ht="15.75"/>
    <row r="375" ht="15.75"/>
    <row r="376" ht="15.75"/>
    <row r="382" ht="15.75"/>
    <row r="383" ht="15.75"/>
    <row r="384" ht="15.75"/>
  </sheetData>
  <sheetProtection/>
  <mergeCells count="2">
    <mergeCell ref="A1:E1"/>
    <mergeCell ref="A2:E2"/>
  </mergeCells>
  <printOptions/>
  <pageMargins left="0.5118110236220472" right="0.5118110236220472" top="0.51" bottom="0.57" header="0.31496062992125984" footer="0.31496062992125984"/>
  <pageSetup fitToHeight="3" fitToWidth="1" horizontalDpi="600" verticalDpi="600" orientation="portrait" paperSize="9" scale="89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1"/>
  <sheetViews>
    <sheetView tabSelected="1" zoomScalePageLayoutView="0" workbookViewId="0" topLeftCell="A1">
      <pane xSplit="2" ySplit="5" topLeftCell="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7" sqref="U37"/>
    </sheetView>
  </sheetViews>
  <sheetFormatPr defaultColWidth="9.140625" defaultRowHeight="15"/>
  <cols>
    <col min="1" max="1" width="59.421875" style="2" customWidth="1"/>
    <col min="2" max="2" width="5.7109375" style="2" customWidth="1"/>
    <col min="3" max="14" width="12.7109375" style="2" customWidth="1"/>
    <col min="15" max="15" width="12.7109375" style="20" customWidth="1"/>
    <col min="16" max="16" width="12.8515625" style="2" customWidth="1"/>
    <col min="17" max="17" width="12.28125" style="2" customWidth="1"/>
    <col min="18" max="16384" width="9.140625" style="2" customWidth="1"/>
  </cols>
  <sheetData>
    <row r="1" spans="1:17" ht="15.75">
      <c r="A1" s="272" t="s">
        <v>555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15.75">
      <c r="A2" s="272" t="s">
        <v>467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4" spans="1:17" s="3" customFormat="1" ht="15.75" customHeight="1">
      <c r="A4" s="283" t="s">
        <v>279</v>
      </c>
      <c r="B4" s="314" t="s">
        <v>153</v>
      </c>
      <c r="C4" s="314" t="s">
        <v>132</v>
      </c>
      <c r="D4" s="314"/>
      <c r="E4" s="314"/>
      <c r="F4" s="314" t="s">
        <v>133</v>
      </c>
      <c r="G4" s="314"/>
      <c r="H4" s="314"/>
      <c r="I4" s="314" t="s">
        <v>28</v>
      </c>
      <c r="J4" s="314"/>
      <c r="K4" s="314"/>
      <c r="L4" s="314" t="s">
        <v>15</v>
      </c>
      <c r="M4" s="314"/>
      <c r="N4" s="314"/>
      <c r="O4" s="314" t="s">
        <v>5</v>
      </c>
      <c r="P4" s="314"/>
      <c r="Q4" s="314"/>
    </row>
    <row r="5" spans="1:17" s="3" customFormat="1" ht="15.75">
      <c r="A5" s="283"/>
      <c r="B5" s="314"/>
      <c r="C5" s="40" t="s">
        <v>182</v>
      </c>
      <c r="D5" s="4" t="s">
        <v>642</v>
      </c>
      <c r="E5" s="4" t="s">
        <v>643</v>
      </c>
      <c r="F5" s="40" t="s">
        <v>182</v>
      </c>
      <c r="G5" s="4" t="s">
        <v>642</v>
      </c>
      <c r="H5" s="4" t="s">
        <v>643</v>
      </c>
      <c r="I5" s="40" t="s">
        <v>182</v>
      </c>
      <c r="J5" s="4" t="s">
        <v>642</v>
      </c>
      <c r="K5" s="4" t="s">
        <v>643</v>
      </c>
      <c r="L5" s="40" t="s">
        <v>182</v>
      </c>
      <c r="M5" s="4" t="s">
        <v>642</v>
      </c>
      <c r="N5" s="4" t="s">
        <v>643</v>
      </c>
      <c r="O5" s="40" t="s">
        <v>182</v>
      </c>
      <c r="P5" s="4" t="s">
        <v>642</v>
      </c>
      <c r="Q5" s="4" t="s">
        <v>643</v>
      </c>
    </row>
    <row r="6" spans="1:17" s="3" customFormat="1" ht="31.5">
      <c r="A6" s="7" t="s">
        <v>252</v>
      </c>
      <c r="B6" s="100">
        <v>2</v>
      </c>
      <c r="C6" s="145">
        <v>3566351</v>
      </c>
      <c r="D6" s="145">
        <v>3566351</v>
      </c>
      <c r="E6" s="145">
        <v>3566351</v>
      </c>
      <c r="F6" s="145">
        <v>791908</v>
      </c>
      <c r="G6" s="145">
        <v>791908</v>
      </c>
      <c r="H6" s="145">
        <v>791908</v>
      </c>
      <c r="I6" s="145">
        <v>680000</v>
      </c>
      <c r="J6" s="145">
        <v>2650000</v>
      </c>
      <c r="K6" s="145">
        <v>2650000</v>
      </c>
      <c r="L6" s="145">
        <v>183600</v>
      </c>
      <c r="M6" s="145">
        <v>715500</v>
      </c>
      <c r="N6" s="145">
        <v>715500</v>
      </c>
      <c r="O6" s="5">
        <f>C6+F6+I6+L6</f>
        <v>5221859</v>
      </c>
      <c r="P6" s="5">
        <f>D6+G6+J6+M6</f>
        <v>7723759</v>
      </c>
      <c r="Q6" s="5">
        <f>E6+H6+K6+N6</f>
        <v>7723759</v>
      </c>
    </row>
    <row r="7" spans="1:17" s="3" customFormat="1" ht="31.5">
      <c r="A7" s="7" t="s">
        <v>530</v>
      </c>
      <c r="B7" s="100">
        <v>3</v>
      </c>
      <c r="C7" s="5">
        <v>690000</v>
      </c>
      <c r="D7" s="5">
        <v>690000</v>
      </c>
      <c r="E7" s="5">
        <v>690000</v>
      </c>
      <c r="F7" s="5">
        <v>153300</v>
      </c>
      <c r="G7" s="5">
        <v>153300</v>
      </c>
      <c r="H7" s="5">
        <v>153300</v>
      </c>
      <c r="I7" s="145"/>
      <c r="J7" s="145"/>
      <c r="K7" s="145"/>
      <c r="L7" s="145"/>
      <c r="M7" s="145"/>
      <c r="N7" s="145"/>
      <c r="O7" s="5">
        <f>C7+F7+I7+L7</f>
        <v>843300</v>
      </c>
      <c r="P7" s="5">
        <f>D7+G7+J7+M7</f>
        <v>843300</v>
      </c>
      <c r="Q7" s="5">
        <f>E7+H7+K7+N7</f>
        <v>843300</v>
      </c>
    </row>
    <row r="8" spans="1:17" s="3" customFormat="1" ht="15.75">
      <c r="A8" s="7" t="s">
        <v>531</v>
      </c>
      <c r="B8" s="100">
        <v>3</v>
      </c>
      <c r="C8" s="145">
        <v>50000</v>
      </c>
      <c r="D8" s="145">
        <v>50000</v>
      </c>
      <c r="E8" s="145">
        <v>50000</v>
      </c>
      <c r="F8" s="145">
        <v>25000</v>
      </c>
      <c r="G8" s="145">
        <v>25000</v>
      </c>
      <c r="H8" s="145">
        <v>25000</v>
      </c>
      <c r="I8" s="145"/>
      <c r="J8" s="145"/>
      <c r="K8" s="145"/>
      <c r="L8" s="145"/>
      <c r="M8" s="145"/>
      <c r="N8" s="145"/>
      <c r="O8" s="5">
        <f>C8+F8+I8+L8</f>
        <v>75000</v>
      </c>
      <c r="P8" s="5">
        <f>D8+G8+J8+M8</f>
        <v>75000</v>
      </c>
      <c r="Q8" s="5">
        <f>E8+H8+K8+N8</f>
        <v>75000</v>
      </c>
    </row>
    <row r="9" spans="1:17" s="3" customFormat="1" ht="15.75">
      <c r="A9" s="7" t="s">
        <v>253</v>
      </c>
      <c r="B9" s="100">
        <v>2</v>
      </c>
      <c r="C9" s="5">
        <v>520000</v>
      </c>
      <c r="D9" s="5">
        <v>520000</v>
      </c>
      <c r="E9" s="5">
        <v>411730</v>
      </c>
      <c r="F9" s="5">
        <v>114400</v>
      </c>
      <c r="G9" s="5">
        <v>114400</v>
      </c>
      <c r="H9" s="5">
        <v>86264</v>
      </c>
      <c r="I9" s="145">
        <v>350000</v>
      </c>
      <c r="J9" s="145">
        <v>350000</v>
      </c>
      <c r="K9" s="145">
        <v>298062</v>
      </c>
      <c r="L9" s="145">
        <v>94500</v>
      </c>
      <c r="M9" s="145">
        <v>94500</v>
      </c>
      <c r="N9" s="145">
        <v>94500</v>
      </c>
      <c r="O9" s="5">
        <f>C9+F9+I9+L9</f>
        <v>1078900</v>
      </c>
      <c r="P9" s="5">
        <f>D9+G9+J9+M9</f>
        <v>1078900</v>
      </c>
      <c r="Q9" s="5">
        <f>E9+H9+K9+N9</f>
        <v>890556</v>
      </c>
    </row>
    <row r="10" spans="1:17" s="3" customFormat="1" ht="31.5">
      <c r="A10" s="7" t="s">
        <v>254</v>
      </c>
      <c r="B10" s="100">
        <v>2</v>
      </c>
      <c r="C10" s="145"/>
      <c r="D10" s="145"/>
      <c r="E10" s="145"/>
      <c r="F10" s="145"/>
      <c r="G10" s="145"/>
      <c r="H10" s="145"/>
      <c r="I10" s="145">
        <v>250000</v>
      </c>
      <c r="J10" s="145">
        <v>448060</v>
      </c>
      <c r="K10" s="145">
        <v>500000</v>
      </c>
      <c r="L10" s="145">
        <v>67500</v>
      </c>
      <c r="M10" s="145">
        <v>103306</v>
      </c>
      <c r="N10" s="145">
        <v>103306</v>
      </c>
      <c r="O10" s="5">
        <f>C10+F10+I10+L10</f>
        <v>317500</v>
      </c>
      <c r="P10" s="5">
        <f>D10+G10+J10+M10</f>
        <v>551366</v>
      </c>
      <c r="Q10" s="5">
        <f>E10+H10+K10+N10</f>
        <v>603306</v>
      </c>
    </row>
    <row r="11" spans="1:17" s="3" customFormat="1" ht="15.75" hidden="1">
      <c r="A11" s="7" t="s">
        <v>255</v>
      </c>
      <c r="B11" s="100">
        <v>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5">
        <f>C11+F11+I11+L11</f>
        <v>0</v>
      </c>
      <c r="P11" s="5">
        <f>D11+G11+J11+M11</f>
        <v>0</v>
      </c>
      <c r="Q11" s="5">
        <f>E11+H11+K11+N11</f>
        <v>0</v>
      </c>
    </row>
    <row r="12" spans="1:17" s="3" customFormat="1" ht="15.75" hidden="1">
      <c r="A12" s="7" t="s">
        <v>256</v>
      </c>
      <c r="B12" s="100">
        <v>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5">
        <f>C12+F12+I12+L12</f>
        <v>0</v>
      </c>
      <c r="P12" s="5">
        <f>D12+G12+J12+M12</f>
        <v>0</v>
      </c>
      <c r="Q12" s="5">
        <f>E12+H12+K12+N12</f>
        <v>0</v>
      </c>
    </row>
    <row r="13" spans="1:17" s="3" customFormat="1" ht="15.75" hidden="1">
      <c r="A13" s="7" t="s">
        <v>257</v>
      </c>
      <c r="B13" s="100">
        <v>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5">
        <f>C13+F13+I13+L13</f>
        <v>0</v>
      </c>
      <c r="P13" s="5">
        <f>D13+G13+J13+M13</f>
        <v>0</v>
      </c>
      <c r="Q13" s="5">
        <f>E13+H13+K13+N13</f>
        <v>0</v>
      </c>
    </row>
    <row r="14" spans="1:17" s="3" customFormat="1" ht="15.75" hidden="1">
      <c r="A14" s="7" t="s">
        <v>506</v>
      </c>
      <c r="B14" s="100">
        <v>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5">
        <f>C14+F14+I14+L14</f>
        <v>0</v>
      </c>
      <c r="P14" s="5">
        <f>D14+G14+J14+M14</f>
        <v>0</v>
      </c>
      <c r="Q14" s="5">
        <f>E14+H14+K14+N14</f>
        <v>0</v>
      </c>
    </row>
    <row r="15" spans="1:17" s="3" customFormat="1" ht="15.75" hidden="1">
      <c r="A15" s="7" t="s">
        <v>507</v>
      </c>
      <c r="B15" s="100">
        <v>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5">
        <f>C15+F15+I15+L15</f>
        <v>0</v>
      </c>
      <c r="P15" s="5">
        <f>D15+G15+J15+M15</f>
        <v>0</v>
      </c>
      <c r="Q15" s="5">
        <f>E15+H15+K15+N15</f>
        <v>0</v>
      </c>
    </row>
    <row r="16" spans="1:17" s="3" customFormat="1" ht="15.75" hidden="1">
      <c r="A16" s="7" t="s">
        <v>258</v>
      </c>
      <c r="B16" s="100">
        <v>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5">
        <f>C16+F16+I16+L16</f>
        <v>0</v>
      </c>
      <c r="P16" s="5">
        <f>D16+G16+J16+M16</f>
        <v>0</v>
      </c>
      <c r="Q16" s="5">
        <f>E16+H16+K16+N16</f>
        <v>0</v>
      </c>
    </row>
    <row r="17" spans="1:17" s="3" customFormat="1" ht="15.75" hidden="1">
      <c r="A17" s="7" t="s">
        <v>259</v>
      </c>
      <c r="B17" s="100">
        <v>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5">
        <f>C17+F17+I17+L17</f>
        <v>0</v>
      </c>
      <c r="P17" s="5">
        <f>D17+G17+J17+M17</f>
        <v>0</v>
      </c>
      <c r="Q17" s="5">
        <f>E17+H17+K17+N17</f>
        <v>0</v>
      </c>
    </row>
    <row r="18" spans="1:17" s="3" customFormat="1" ht="15.75">
      <c r="A18" s="7" t="s">
        <v>260</v>
      </c>
      <c r="B18" s="100">
        <v>2</v>
      </c>
      <c r="C18" s="145"/>
      <c r="D18" s="145"/>
      <c r="E18" s="145"/>
      <c r="F18" s="145"/>
      <c r="G18" s="145"/>
      <c r="H18" s="145"/>
      <c r="I18" s="145">
        <v>1800000</v>
      </c>
      <c r="J18" s="145">
        <v>1800000</v>
      </c>
      <c r="K18" s="145">
        <v>1800000</v>
      </c>
      <c r="L18" s="145">
        <v>486000</v>
      </c>
      <c r="M18" s="145">
        <v>486000</v>
      </c>
      <c r="N18" s="145">
        <v>486000</v>
      </c>
      <c r="O18" s="5">
        <f>C18+F18+I18+L18</f>
        <v>2286000</v>
      </c>
      <c r="P18" s="5">
        <f>D18+G18+J18+M18</f>
        <v>2286000</v>
      </c>
      <c r="Q18" s="5">
        <f>E18+H18+K18+N18</f>
        <v>2286000</v>
      </c>
    </row>
    <row r="19" spans="1:17" ht="31.5" hidden="1">
      <c r="A19" s="7" t="s">
        <v>532</v>
      </c>
      <c r="B19" s="100">
        <v>2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5">
        <f>C19+F19+I19+L19</f>
        <v>0</v>
      </c>
      <c r="P19" s="5">
        <f>D19+G19+J19+M19</f>
        <v>0</v>
      </c>
      <c r="Q19" s="5">
        <f>E19+H19+K19+N19</f>
        <v>0</v>
      </c>
    </row>
    <row r="20" spans="1:17" ht="15.75" hidden="1">
      <c r="A20" s="7" t="s">
        <v>468</v>
      </c>
      <c r="B20" s="100">
        <v>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5">
        <f>C20+F20+I20+L20</f>
        <v>0</v>
      </c>
      <c r="P20" s="5">
        <f>D20+G20+J20+M20</f>
        <v>0</v>
      </c>
      <c r="Q20" s="5">
        <f>E20+H20+K20+N20</f>
        <v>0</v>
      </c>
    </row>
    <row r="21" spans="1:17" ht="15.75" hidden="1">
      <c r="A21" s="7" t="s">
        <v>261</v>
      </c>
      <c r="B21" s="100">
        <v>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5">
        <f>C21+F21+I21+L21</f>
        <v>0</v>
      </c>
      <c r="P21" s="5">
        <f>D21+G21+J21+M21</f>
        <v>0</v>
      </c>
      <c r="Q21" s="5">
        <f>E21+H21+K21+N21</f>
        <v>0</v>
      </c>
    </row>
    <row r="22" spans="1:17" s="3" customFormat="1" ht="31.5">
      <c r="A22" s="7" t="s">
        <v>262</v>
      </c>
      <c r="B22" s="100">
        <v>2</v>
      </c>
      <c r="C22" s="145"/>
      <c r="D22" s="145"/>
      <c r="E22" s="145"/>
      <c r="F22" s="145"/>
      <c r="G22" s="145"/>
      <c r="H22" s="145"/>
      <c r="I22" s="145">
        <v>30000</v>
      </c>
      <c r="J22" s="145">
        <v>30000</v>
      </c>
      <c r="K22" s="145">
        <v>30000</v>
      </c>
      <c r="L22" s="145">
        <v>8100</v>
      </c>
      <c r="M22" s="145">
        <v>8100</v>
      </c>
      <c r="N22" s="145">
        <v>8100</v>
      </c>
      <c r="O22" s="5">
        <f>C22+F22+I22+L22</f>
        <v>38100</v>
      </c>
      <c r="P22" s="5">
        <f>D22+G22+J22+M22</f>
        <v>38100</v>
      </c>
      <c r="Q22" s="5">
        <f>E22+H22+K22+N22</f>
        <v>38100</v>
      </c>
    </row>
    <row r="23" spans="1:17" s="3" customFormat="1" ht="15.75" hidden="1">
      <c r="A23" s="7" t="s">
        <v>263</v>
      </c>
      <c r="B23" s="100">
        <v>2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5">
        <f>C23+F23+I23+L23</f>
        <v>0</v>
      </c>
      <c r="P23" s="5">
        <f>D23+G23+J23+M23</f>
        <v>0</v>
      </c>
      <c r="Q23" s="5">
        <f>E23+H23+K23+N23</f>
        <v>0</v>
      </c>
    </row>
    <row r="24" spans="1:17" ht="15.75">
      <c r="A24" s="7" t="s">
        <v>264</v>
      </c>
      <c r="B24" s="100">
        <v>2</v>
      </c>
      <c r="C24" s="145"/>
      <c r="D24" s="145"/>
      <c r="E24" s="145"/>
      <c r="F24" s="145"/>
      <c r="G24" s="145"/>
      <c r="H24" s="145"/>
      <c r="I24" s="145">
        <v>50000</v>
      </c>
      <c r="J24" s="145">
        <v>211000</v>
      </c>
      <c r="K24" s="145">
        <v>211000</v>
      </c>
      <c r="L24" s="145">
        <v>13500</v>
      </c>
      <c r="M24" s="145">
        <v>56970</v>
      </c>
      <c r="N24" s="145">
        <v>56970</v>
      </c>
      <c r="O24" s="5">
        <f>C24+F24+I24+L24</f>
        <v>63500</v>
      </c>
      <c r="P24" s="5">
        <f>D24+G24+J24+M24</f>
        <v>267970</v>
      </c>
      <c r="Q24" s="5">
        <f>E24+H24+K24+N24</f>
        <v>267970</v>
      </c>
    </row>
    <row r="25" spans="1:17" ht="15.75">
      <c r="A25" s="7" t="s">
        <v>265</v>
      </c>
      <c r="B25" s="100">
        <v>2</v>
      </c>
      <c r="C25" s="145"/>
      <c r="D25" s="145"/>
      <c r="E25" s="145"/>
      <c r="F25" s="145"/>
      <c r="G25" s="145"/>
      <c r="H25" s="145"/>
      <c r="I25" s="145">
        <v>500000</v>
      </c>
      <c r="J25" s="145">
        <v>500000</v>
      </c>
      <c r="K25" s="145">
        <v>500000</v>
      </c>
      <c r="L25" s="145">
        <v>135000</v>
      </c>
      <c r="M25" s="145">
        <v>135000</v>
      </c>
      <c r="N25" s="145">
        <v>135000</v>
      </c>
      <c r="O25" s="5">
        <f>C25+F25+I25+L25</f>
        <v>635000</v>
      </c>
      <c r="P25" s="5">
        <f>D25+G25+J25+M25</f>
        <v>635000</v>
      </c>
      <c r="Q25" s="5">
        <f>E25+H25+K25+N25</f>
        <v>635000</v>
      </c>
    </row>
    <row r="26" spans="1:17" s="3" customFormat="1" ht="15.75">
      <c r="A26" s="7" t="s">
        <v>266</v>
      </c>
      <c r="B26" s="100">
        <v>2</v>
      </c>
      <c r="C26" s="5">
        <v>240000</v>
      </c>
      <c r="D26" s="5">
        <v>756784</v>
      </c>
      <c r="E26" s="5">
        <v>865054</v>
      </c>
      <c r="F26" s="5">
        <v>52800</v>
      </c>
      <c r="G26" s="5">
        <v>166493</v>
      </c>
      <c r="H26" s="5">
        <v>194629</v>
      </c>
      <c r="I26" s="145">
        <v>450000</v>
      </c>
      <c r="J26" s="145">
        <v>450000</v>
      </c>
      <c r="K26" s="145">
        <v>450000</v>
      </c>
      <c r="L26" s="145">
        <v>121500</v>
      </c>
      <c r="M26" s="145">
        <v>121500</v>
      </c>
      <c r="N26" s="145">
        <v>121500</v>
      </c>
      <c r="O26" s="5">
        <f>C26+F26+I26+L26</f>
        <v>864300</v>
      </c>
      <c r="P26" s="5">
        <f>D26+G26+J26+M26</f>
        <v>1494777</v>
      </c>
      <c r="Q26" s="5">
        <f>E26+H26+K26+N26</f>
        <v>1631183</v>
      </c>
    </row>
    <row r="27" spans="1:17" s="3" customFormat="1" ht="15.75" hidden="1">
      <c r="A27" s="7" t="s">
        <v>267</v>
      </c>
      <c r="B27" s="100">
        <v>2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5">
        <f>C27+F27+I27+L27</f>
        <v>0</v>
      </c>
      <c r="P27" s="5">
        <f>D27+G27+J27+M27</f>
        <v>0</v>
      </c>
      <c r="Q27" s="5">
        <f>E27+H27+K27+N27</f>
        <v>0</v>
      </c>
    </row>
    <row r="28" spans="1:17" s="3" customFormat="1" ht="15.75" hidden="1">
      <c r="A28" s="7" t="s">
        <v>268</v>
      </c>
      <c r="B28" s="100">
        <v>2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5">
        <f>C28+F28+I28+L28</f>
        <v>0</v>
      </c>
      <c r="P28" s="5">
        <f>D28+G28+J28+M28</f>
        <v>0</v>
      </c>
      <c r="Q28" s="5">
        <f>E28+H28+K28+N28</f>
        <v>0</v>
      </c>
    </row>
    <row r="29" spans="1:17" ht="31.5" hidden="1">
      <c r="A29" s="7" t="s">
        <v>269</v>
      </c>
      <c r="B29" s="100">
        <v>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5">
        <f>C29+F29+I29+L29</f>
        <v>0</v>
      </c>
      <c r="P29" s="5">
        <f>D29+G29+J29+M29</f>
        <v>0</v>
      </c>
      <c r="Q29" s="5">
        <f>E29+H29+K29+N29</f>
        <v>0</v>
      </c>
    </row>
    <row r="30" spans="1:17" s="3" customFormat="1" ht="15.75" hidden="1">
      <c r="A30" s="7" t="s">
        <v>270</v>
      </c>
      <c r="B30" s="100">
        <v>2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5">
        <f>C30+F30+I30+L30</f>
        <v>0</v>
      </c>
      <c r="P30" s="5">
        <f>D30+G30+J30+M30</f>
        <v>0</v>
      </c>
      <c r="Q30" s="5">
        <f>E30+H30+K30+N30</f>
        <v>0</v>
      </c>
    </row>
    <row r="31" spans="1:17" s="3" customFormat="1" ht="15.75">
      <c r="A31" s="7" t="s">
        <v>271</v>
      </c>
      <c r="B31" s="100">
        <v>2</v>
      </c>
      <c r="C31" s="145"/>
      <c r="D31" s="145"/>
      <c r="E31" s="145"/>
      <c r="F31" s="145"/>
      <c r="G31" s="145"/>
      <c r="H31" s="145"/>
      <c r="I31" s="145">
        <v>5000</v>
      </c>
      <c r="J31" s="145">
        <v>5000</v>
      </c>
      <c r="K31" s="145">
        <v>5000</v>
      </c>
      <c r="L31" s="145"/>
      <c r="M31" s="145"/>
      <c r="N31" s="145"/>
      <c r="O31" s="5">
        <f>C31+F31+I31+L31</f>
        <v>5000</v>
      </c>
      <c r="P31" s="5">
        <f>D31+G31+J31+M31</f>
        <v>5000</v>
      </c>
      <c r="Q31" s="5">
        <f>E31+H31+K31+N31</f>
        <v>5000</v>
      </c>
    </row>
    <row r="32" spans="1:17" s="3" customFormat="1" ht="15.75" hidden="1">
      <c r="A32" s="7" t="s">
        <v>272</v>
      </c>
      <c r="B32" s="100">
        <v>2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5">
        <f>C32+F32+I32+L32</f>
        <v>0</v>
      </c>
      <c r="P32" s="5">
        <f>D32+G32+J32+M32</f>
        <v>0</v>
      </c>
      <c r="Q32" s="5">
        <f>E32+H32+K32+N32</f>
        <v>0</v>
      </c>
    </row>
    <row r="33" spans="1:17" s="3" customFormat="1" ht="31.5" hidden="1">
      <c r="A33" s="7" t="s">
        <v>273</v>
      </c>
      <c r="B33" s="100">
        <v>2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5">
        <f>C33+F33+I33+L33</f>
        <v>0</v>
      </c>
      <c r="P33" s="5">
        <f>D33+G33+J33+M33</f>
        <v>0</v>
      </c>
      <c r="Q33" s="5">
        <f>E33+H33+K33+N33</f>
        <v>0</v>
      </c>
    </row>
    <row r="34" spans="1:17" s="3" customFormat="1" ht="31.5" hidden="1">
      <c r="A34" s="7" t="s">
        <v>274</v>
      </c>
      <c r="B34" s="100">
        <v>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5">
        <f>C34+F34+I34+L34</f>
        <v>0</v>
      </c>
      <c r="P34" s="5">
        <f>D34+G34+J34+M34</f>
        <v>0</v>
      </c>
      <c r="Q34" s="5">
        <f>E34+H34+K34+N34</f>
        <v>0</v>
      </c>
    </row>
    <row r="35" spans="1:17" s="3" customFormat="1" ht="15.75" hidden="1">
      <c r="A35" s="7" t="s">
        <v>501</v>
      </c>
      <c r="B35" s="100">
        <v>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5">
        <f>C35+F35+I35+L35</f>
        <v>0</v>
      </c>
      <c r="P35" s="5">
        <f>D35+G35+J35+M35</f>
        <v>0</v>
      </c>
      <c r="Q35" s="5">
        <f>E35+H35+K35+N35</f>
        <v>0</v>
      </c>
    </row>
    <row r="36" spans="1:17" s="3" customFormat="1" ht="15.75" hidden="1">
      <c r="A36" s="7" t="s">
        <v>275</v>
      </c>
      <c r="B36" s="100">
        <v>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5">
        <f>C36+F36+I36+L36</f>
        <v>0</v>
      </c>
      <c r="P36" s="5">
        <f>D36+G36+J36+M36</f>
        <v>0</v>
      </c>
      <c r="Q36" s="5">
        <f>E36+H36+K36+N36</f>
        <v>0</v>
      </c>
    </row>
    <row r="37" spans="1:17" s="3" customFormat="1" ht="31.5">
      <c r="A37" s="7" t="s">
        <v>533</v>
      </c>
      <c r="B37" s="100">
        <v>2</v>
      </c>
      <c r="C37" s="145"/>
      <c r="D37" s="145"/>
      <c r="E37" s="145"/>
      <c r="F37" s="145"/>
      <c r="G37" s="145"/>
      <c r="H37" s="145"/>
      <c r="I37" s="145">
        <v>1500000</v>
      </c>
      <c r="J37" s="145">
        <v>1500000</v>
      </c>
      <c r="K37" s="145">
        <v>1500000</v>
      </c>
      <c r="L37" s="145">
        <v>405000</v>
      </c>
      <c r="M37" s="145">
        <v>405000</v>
      </c>
      <c r="N37" s="145">
        <v>405000</v>
      </c>
      <c r="O37" s="5">
        <f>C37+F37+I37+L37</f>
        <v>1905000</v>
      </c>
      <c r="P37" s="5">
        <f>D37+G37+J37+M37</f>
        <v>1905000</v>
      </c>
      <c r="Q37" s="5">
        <f>E37+H37+K37+N37</f>
        <v>1905000</v>
      </c>
    </row>
    <row r="38" spans="1:17" s="3" customFormat="1" ht="15.75">
      <c r="A38" s="7" t="s">
        <v>276</v>
      </c>
      <c r="B38" s="100">
        <v>2</v>
      </c>
      <c r="C38" s="5">
        <v>285600</v>
      </c>
      <c r="D38" s="5">
        <v>295600</v>
      </c>
      <c r="E38" s="5">
        <v>295600</v>
      </c>
      <c r="F38" s="5">
        <v>63802</v>
      </c>
      <c r="G38" s="5">
        <v>66002</v>
      </c>
      <c r="H38" s="5">
        <v>66002</v>
      </c>
      <c r="I38" s="145">
        <v>100000</v>
      </c>
      <c r="J38" s="145">
        <v>150000</v>
      </c>
      <c r="K38" s="145">
        <v>156303</v>
      </c>
      <c r="L38" s="145">
        <v>27000</v>
      </c>
      <c r="M38" s="145">
        <v>40500</v>
      </c>
      <c r="N38" s="145">
        <v>41756</v>
      </c>
      <c r="O38" s="5">
        <f>C38+F38+I38+L38</f>
        <v>476402</v>
      </c>
      <c r="P38" s="5">
        <f>D38+G38+J38+M38</f>
        <v>552102</v>
      </c>
      <c r="Q38" s="5">
        <f>E38+H38+K38+N38</f>
        <v>559661</v>
      </c>
    </row>
    <row r="39" spans="1:17" s="3" customFormat="1" ht="31.5">
      <c r="A39" s="7" t="s">
        <v>277</v>
      </c>
      <c r="B39" s="100">
        <v>2</v>
      </c>
      <c r="C39" s="145"/>
      <c r="D39" s="145"/>
      <c r="E39" s="145"/>
      <c r="F39" s="145"/>
      <c r="G39" s="145"/>
      <c r="H39" s="145"/>
      <c r="I39" s="145">
        <v>900000</v>
      </c>
      <c r="J39" s="145">
        <v>900000</v>
      </c>
      <c r="K39" s="145">
        <v>893697</v>
      </c>
      <c r="L39" s="145">
        <v>243000</v>
      </c>
      <c r="M39" s="145">
        <v>243000</v>
      </c>
      <c r="N39" s="145">
        <v>241744</v>
      </c>
      <c r="O39" s="5">
        <f>C39+F39+I39+L39</f>
        <v>1143000</v>
      </c>
      <c r="P39" s="5">
        <f>D39+G39+J39+M39</f>
        <v>1143000</v>
      </c>
      <c r="Q39" s="5">
        <f>E39+H39+K39+N39</f>
        <v>1135441</v>
      </c>
    </row>
    <row r="40" spans="1:17" s="3" customFormat="1" ht="15.75">
      <c r="A40" s="7" t="s">
        <v>523</v>
      </c>
      <c r="B40" s="100">
        <v>2</v>
      </c>
      <c r="C40" s="145">
        <v>500000</v>
      </c>
      <c r="D40" s="145">
        <v>500000</v>
      </c>
      <c r="E40" s="145">
        <v>500000</v>
      </c>
      <c r="F40" s="145"/>
      <c r="G40" s="145"/>
      <c r="H40" s="145"/>
      <c r="I40" s="145"/>
      <c r="J40" s="145"/>
      <c r="K40" s="145"/>
      <c r="L40" s="145"/>
      <c r="M40" s="145"/>
      <c r="N40" s="145"/>
      <c r="O40" s="5">
        <f>C40+F40+I40+L40</f>
        <v>500000</v>
      </c>
      <c r="P40" s="5">
        <f>D40+G40+J40+M40</f>
        <v>500000</v>
      </c>
      <c r="Q40" s="5">
        <f>E40+H40+K40+N40</f>
        <v>500000</v>
      </c>
    </row>
    <row r="41" spans="1:17" ht="15.75" hidden="1">
      <c r="A41" s="7" t="s">
        <v>494</v>
      </c>
      <c r="B41" s="100">
        <v>2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5">
        <f>C41+F41+I41+L41</f>
        <v>0</v>
      </c>
      <c r="P41" s="5">
        <f>D41+G41+J41+M41</f>
        <v>0</v>
      </c>
      <c r="Q41" s="5">
        <f>E41+H41+K41+N41</f>
        <v>0</v>
      </c>
    </row>
    <row r="42" spans="1:17" s="3" customFormat="1" ht="15.75">
      <c r="A42" s="7" t="s">
        <v>278</v>
      </c>
      <c r="B42" s="100">
        <v>2</v>
      </c>
      <c r="C42" s="145"/>
      <c r="D42" s="145"/>
      <c r="E42" s="145"/>
      <c r="F42" s="145"/>
      <c r="G42" s="145"/>
      <c r="H42" s="145"/>
      <c r="I42" s="145">
        <v>622559</v>
      </c>
      <c r="J42" s="145">
        <v>622559</v>
      </c>
      <c r="K42" s="145">
        <v>535378</v>
      </c>
      <c r="L42" s="145">
        <v>168091</v>
      </c>
      <c r="M42" s="145">
        <v>168091</v>
      </c>
      <c r="N42" s="145">
        <v>144552</v>
      </c>
      <c r="O42" s="5">
        <f>C42+F42+I42+L42</f>
        <v>790650</v>
      </c>
      <c r="P42" s="5">
        <f>D42+G42+J42+M42</f>
        <v>790650</v>
      </c>
      <c r="Q42" s="5">
        <f>E42+H42+K42+N42</f>
        <v>679930</v>
      </c>
    </row>
    <row r="43" spans="1:17" s="3" customFormat="1" ht="15.75" hidden="1">
      <c r="A43" s="7" t="s">
        <v>534</v>
      </c>
      <c r="B43" s="100">
        <v>2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5">
        <f>C43+F43+I43+L43</f>
        <v>0</v>
      </c>
      <c r="P43" s="5">
        <f>D43+G43+J43+M43</f>
        <v>0</v>
      </c>
      <c r="Q43" s="5">
        <f>E43+H43+K43+N43</f>
        <v>0</v>
      </c>
    </row>
    <row r="44" spans="1:17" s="3" customFormat="1" ht="15.75">
      <c r="A44" s="7" t="s">
        <v>158</v>
      </c>
      <c r="B44" s="100"/>
      <c r="C44" s="5"/>
      <c r="D44" s="5"/>
      <c r="E44" s="5"/>
      <c r="F44" s="5"/>
      <c r="G44" s="5"/>
      <c r="H44" s="5"/>
      <c r="I44" s="5">
        <f>SUM(I45:I47)</f>
        <v>1952791</v>
      </c>
      <c r="J44" s="5">
        <f>SUM(J45:J47)</f>
        <v>2577467</v>
      </c>
      <c r="K44" s="5">
        <f>SUM(K45:K47)</f>
        <v>2553928</v>
      </c>
      <c r="L44" s="5"/>
      <c r="M44" s="5"/>
      <c r="N44" s="5"/>
      <c r="O44" s="5">
        <f>C44+F44+I44+L44</f>
        <v>1952791</v>
      </c>
      <c r="P44" s="5">
        <f>D44+G44+J44+M44</f>
        <v>2577467</v>
      </c>
      <c r="Q44" s="5">
        <f>E44+H44+K44+N44</f>
        <v>2553928</v>
      </c>
    </row>
    <row r="45" spans="1:17" s="3" customFormat="1" ht="15.75">
      <c r="A45" s="87" t="s">
        <v>406</v>
      </c>
      <c r="B45" s="100">
        <v>1</v>
      </c>
      <c r="C45" s="5"/>
      <c r="D45" s="5"/>
      <c r="E45" s="5"/>
      <c r="F45" s="5"/>
      <c r="G45" s="5"/>
      <c r="H45" s="5"/>
      <c r="I45" s="5">
        <f>SUMIF($B$6:$B$44,"1",L$6:L$44)</f>
        <v>0</v>
      </c>
      <c r="J45" s="5">
        <f>SUMIF($B$6:$B$44,"1",M$6:M$44)</f>
        <v>0</v>
      </c>
      <c r="K45" s="5">
        <f>SUMIF($B$6:$B$44,"1",N$6:N$44)</f>
        <v>0</v>
      </c>
      <c r="L45" s="5"/>
      <c r="M45" s="5"/>
      <c r="N45" s="5"/>
      <c r="O45" s="5">
        <f>C45+F45+I45+L45</f>
        <v>0</v>
      </c>
      <c r="P45" s="5">
        <f>D45+G45+J45+M45</f>
        <v>0</v>
      </c>
      <c r="Q45" s="5">
        <f>E45+H45+K45+N45</f>
        <v>0</v>
      </c>
    </row>
    <row r="46" spans="1:17" s="3" customFormat="1" ht="15.75">
      <c r="A46" s="87" t="s">
        <v>245</v>
      </c>
      <c r="B46" s="100">
        <v>2</v>
      </c>
      <c r="C46" s="5"/>
      <c r="D46" s="5"/>
      <c r="E46" s="5"/>
      <c r="F46" s="5"/>
      <c r="G46" s="5"/>
      <c r="H46" s="5"/>
      <c r="I46" s="5">
        <f>SUMIF($B$6:$B$44,"2",L$6:L$44)</f>
        <v>1952791</v>
      </c>
      <c r="J46" s="5">
        <f>SUMIF($B$6:$B$44,"2",M$6:M$44)</f>
        <v>2577467</v>
      </c>
      <c r="K46" s="5">
        <f>SUMIF($B$6:$B$44,"2",N$6:N$44)</f>
        <v>2553928</v>
      </c>
      <c r="L46" s="5"/>
      <c r="M46" s="5"/>
      <c r="N46" s="5"/>
      <c r="O46" s="5">
        <f>C46+F46+I46+L46</f>
        <v>1952791</v>
      </c>
      <c r="P46" s="5">
        <f>D46+G46+J46+M46</f>
        <v>2577467</v>
      </c>
      <c r="Q46" s="5">
        <f>E46+H46+K46+N46</f>
        <v>2553928</v>
      </c>
    </row>
    <row r="47" spans="1:17" s="3" customFormat="1" ht="15.75">
      <c r="A47" s="87" t="s">
        <v>137</v>
      </c>
      <c r="B47" s="100">
        <v>3</v>
      </c>
      <c r="C47" s="5"/>
      <c r="D47" s="5"/>
      <c r="E47" s="5"/>
      <c r="F47" s="5"/>
      <c r="G47" s="5"/>
      <c r="H47" s="5"/>
      <c r="I47" s="5">
        <f>SUMIF($B$6:$B$44,"3",L$6:L$44)</f>
        <v>0</v>
      </c>
      <c r="J47" s="5">
        <f>SUMIF($B$6:$B$44,"3",M$6:M$44)</f>
        <v>0</v>
      </c>
      <c r="K47" s="5">
        <f>SUMIF($B$6:$B$44,"3",N$6:N$44)</f>
        <v>0</v>
      </c>
      <c r="L47" s="5"/>
      <c r="M47" s="5"/>
      <c r="N47" s="5"/>
      <c r="O47" s="5">
        <f>C47+F47+I47+L47</f>
        <v>0</v>
      </c>
      <c r="P47" s="5">
        <f>D47+G47+J47+M47</f>
        <v>0</v>
      </c>
      <c r="Q47" s="5">
        <f>E47+H47+K47+N47</f>
        <v>0</v>
      </c>
    </row>
    <row r="48" spans="1:17" s="3" customFormat="1" ht="15.75">
      <c r="A48" s="8" t="s">
        <v>413</v>
      </c>
      <c r="B48" s="100"/>
      <c r="C48" s="14">
        <f>SUM(C49:C51)</f>
        <v>5851951</v>
      </c>
      <c r="D48" s="14">
        <f>SUM(D49:D51)</f>
        <v>6378735</v>
      </c>
      <c r="E48" s="14">
        <f>SUM(E49:E51)</f>
        <v>6378735</v>
      </c>
      <c r="F48" s="14">
        <f>SUM(F49:F51)</f>
        <v>1201210</v>
      </c>
      <c r="G48" s="14">
        <f>SUM(G49:G51)</f>
        <v>1317103</v>
      </c>
      <c r="H48" s="14">
        <f>SUM(H49:H51)</f>
        <v>1317103</v>
      </c>
      <c r="I48" s="14">
        <f>SUM(I49:I51)</f>
        <v>9190350</v>
      </c>
      <c r="J48" s="14">
        <f>SUM(J49:J51)</f>
        <v>12194086</v>
      </c>
      <c r="K48" s="14">
        <f>SUM(K49:K51)</f>
        <v>12083368</v>
      </c>
      <c r="L48" s="14">
        <f>SUM(L49:L51)</f>
        <v>0</v>
      </c>
      <c r="M48" s="14">
        <f>SUM(M49:M51)</f>
        <v>0</v>
      </c>
      <c r="N48" s="14">
        <f>SUM(N49:N51)</f>
        <v>0</v>
      </c>
      <c r="O48" s="14">
        <f>C48+F48+I48+L48</f>
        <v>16243511</v>
      </c>
      <c r="P48" s="14">
        <f>D48+G48+J48+M48</f>
        <v>19889924</v>
      </c>
      <c r="Q48" s="14">
        <f>E48+H48+K48+N48</f>
        <v>19779206</v>
      </c>
    </row>
    <row r="49" spans="1:17" s="3" customFormat="1" ht="15.75">
      <c r="A49" s="87" t="s">
        <v>406</v>
      </c>
      <c r="B49" s="100">
        <v>1</v>
      </c>
      <c r="C49" s="83">
        <f aca="true" t="shared" si="0" ref="C49:K49">SUMIF($B$6:$B$48,"1",C$6:C$48)</f>
        <v>0</v>
      </c>
      <c r="D49" s="83">
        <f t="shared" si="0"/>
        <v>0</v>
      </c>
      <c r="E49" s="83">
        <f t="shared" si="0"/>
        <v>0</v>
      </c>
      <c r="F49" s="83">
        <f t="shared" si="0"/>
        <v>0</v>
      </c>
      <c r="G49" s="83">
        <f t="shared" si="0"/>
        <v>0</v>
      </c>
      <c r="H49" s="83">
        <f t="shared" si="0"/>
        <v>0</v>
      </c>
      <c r="I49" s="83">
        <f t="shared" si="0"/>
        <v>0</v>
      </c>
      <c r="J49" s="83">
        <f t="shared" si="0"/>
        <v>0</v>
      </c>
      <c r="K49" s="83">
        <f t="shared" si="0"/>
        <v>0</v>
      </c>
      <c r="L49" s="5"/>
      <c r="M49" s="5"/>
      <c r="N49" s="5"/>
      <c r="O49" s="5">
        <f>C49+F49+I49+L49</f>
        <v>0</v>
      </c>
      <c r="P49" s="5">
        <f>D49+G49+J49+M49</f>
        <v>0</v>
      </c>
      <c r="Q49" s="5">
        <f>E49+H49+K49+N49</f>
        <v>0</v>
      </c>
    </row>
    <row r="50" spans="1:17" s="3" customFormat="1" ht="15.75">
      <c r="A50" s="87" t="s">
        <v>245</v>
      </c>
      <c r="B50" s="100">
        <v>2</v>
      </c>
      <c r="C50" s="83">
        <f aca="true" t="shared" si="1" ref="C50:K50">SUMIF($B$6:$B$48,"2",C$6:C$48)</f>
        <v>5111951</v>
      </c>
      <c r="D50" s="83">
        <f t="shared" si="1"/>
        <v>5638735</v>
      </c>
      <c r="E50" s="83">
        <f t="shared" si="1"/>
        <v>5638735</v>
      </c>
      <c r="F50" s="83">
        <f t="shared" si="1"/>
        <v>1022910</v>
      </c>
      <c r="G50" s="83">
        <f t="shared" si="1"/>
        <v>1138803</v>
      </c>
      <c r="H50" s="83">
        <f t="shared" si="1"/>
        <v>1138803</v>
      </c>
      <c r="I50" s="83">
        <f t="shared" si="1"/>
        <v>9190350</v>
      </c>
      <c r="J50" s="83">
        <f t="shared" si="1"/>
        <v>12194086</v>
      </c>
      <c r="K50" s="83">
        <f t="shared" si="1"/>
        <v>12083368</v>
      </c>
      <c r="L50" s="5"/>
      <c r="M50" s="5"/>
      <c r="N50" s="5"/>
      <c r="O50" s="5">
        <f>C50+F50+I50+L50</f>
        <v>15325211</v>
      </c>
      <c r="P50" s="5">
        <f>D50+G50+J50+M50</f>
        <v>18971624</v>
      </c>
      <c r="Q50" s="5">
        <f>E50+H50+K50+N50</f>
        <v>18860906</v>
      </c>
    </row>
    <row r="51" spans="1:17" s="3" customFormat="1" ht="15.75">
      <c r="A51" s="87" t="s">
        <v>137</v>
      </c>
      <c r="B51" s="100">
        <v>3</v>
      </c>
      <c r="C51" s="83">
        <f aca="true" t="shared" si="2" ref="C51:K51">SUMIF($B$6:$B$48,"3",C$6:C$48)</f>
        <v>740000</v>
      </c>
      <c r="D51" s="83">
        <f t="shared" si="2"/>
        <v>740000</v>
      </c>
      <c r="E51" s="83">
        <f t="shared" si="2"/>
        <v>740000</v>
      </c>
      <c r="F51" s="83">
        <f t="shared" si="2"/>
        <v>178300</v>
      </c>
      <c r="G51" s="83">
        <f t="shared" si="2"/>
        <v>178300</v>
      </c>
      <c r="H51" s="83">
        <f t="shared" si="2"/>
        <v>178300</v>
      </c>
      <c r="I51" s="83">
        <f t="shared" si="2"/>
        <v>0</v>
      </c>
      <c r="J51" s="83">
        <f t="shared" si="2"/>
        <v>0</v>
      </c>
      <c r="K51" s="83">
        <f t="shared" si="2"/>
        <v>0</v>
      </c>
      <c r="L51" s="5"/>
      <c r="M51" s="5"/>
      <c r="N51" s="5"/>
      <c r="O51" s="5">
        <f>C51+F51+I51+L51</f>
        <v>918300</v>
      </c>
      <c r="P51" s="5">
        <f>D51+G51+J51+M51</f>
        <v>918300</v>
      </c>
      <c r="Q51" s="5">
        <f>E51+H51+K51+N51</f>
        <v>918300</v>
      </c>
    </row>
  </sheetData>
  <sheetProtection/>
  <mergeCells count="9">
    <mergeCell ref="A2:Q2"/>
    <mergeCell ref="L4:N4"/>
    <mergeCell ref="I4:K4"/>
    <mergeCell ref="F4:H4"/>
    <mergeCell ref="C4:E4"/>
    <mergeCell ref="A4:A5"/>
    <mergeCell ref="B4:B5"/>
    <mergeCell ref="O4:Q4"/>
    <mergeCell ref="A1:Q1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2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3">
      <selection activeCell="G21" sqref="G21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310" t="s">
        <v>575</v>
      </c>
      <c r="B1" s="310"/>
      <c r="C1" s="310"/>
      <c r="D1" s="310"/>
      <c r="E1" s="310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311" t="s">
        <v>566</v>
      </c>
      <c r="B3" s="311"/>
      <c r="C3" s="311"/>
      <c r="D3" s="311"/>
      <c r="E3" s="311"/>
    </row>
    <row r="4" spans="1:5" s="25" customFormat="1" ht="14.25" customHeight="1">
      <c r="A4" s="26"/>
      <c r="B4" s="26"/>
      <c r="C4" s="26"/>
      <c r="D4" s="26"/>
      <c r="E4" s="127" t="s">
        <v>505</v>
      </c>
    </row>
    <row r="5" spans="1:6" s="29" customFormat="1" ht="21.75" customHeight="1">
      <c r="A5" s="117" t="s">
        <v>9</v>
      </c>
      <c r="B5" s="27" t="s">
        <v>412</v>
      </c>
      <c r="C5" s="27" t="s">
        <v>499</v>
      </c>
      <c r="D5" s="27" t="s">
        <v>562</v>
      </c>
      <c r="E5" s="27" t="s">
        <v>5</v>
      </c>
      <c r="F5" s="28"/>
    </row>
    <row r="6" spans="1:5" ht="15">
      <c r="A6" s="30" t="s">
        <v>410</v>
      </c>
      <c r="B6" s="31">
        <v>3650000</v>
      </c>
      <c r="C6" s="31">
        <v>3500000</v>
      </c>
      <c r="D6" s="31">
        <v>3500000</v>
      </c>
      <c r="E6" s="31">
        <f aca="true" t="shared" si="0" ref="E6:E21">SUM(B6:D6)</f>
        <v>10650000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5000</v>
      </c>
      <c r="C8" s="31">
        <v>10000</v>
      </c>
      <c r="D8" s="31">
        <v>10000</v>
      </c>
      <c r="E8" s="31">
        <f t="shared" si="0"/>
        <v>25000</v>
      </c>
    </row>
    <row r="9" spans="1:5" ht="32.25" customHeight="1">
      <c r="A9" s="33" t="s">
        <v>32</v>
      </c>
      <c r="B9" s="31">
        <v>730000</v>
      </c>
      <c r="C9" s="31">
        <v>800000</v>
      </c>
      <c r="D9" s="31">
        <v>800000</v>
      </c>
      <c r="E9" s="31">
        <f t="shared" si="0"/>
        <v>2330000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4385000</v>
      </c>
      <c r="C13" s="35">
        <f>SUM(C6:C12)</f>
        <v>4310000</v>
      </c>
      <c r="D13" s="35">
        <f>SUM(D6:D12)</f>
        <v>4310000</v>
      </c>
      <c r="E13" s="35">
        <f>SUM(E6:E12)</f>
        <v>13005000</v>
      </c>
    </row>
    <row r="14" spans="1:5" ht="15">
      <c r="A14" s="34" t="s">
        <v>48</v>
      </c>
      <c r="B14" s="35">
        <f>ROUNDDOWN(B13*0.5,0)</f>
        <v>2192500</v>
      </c>
      <c r="C14" s="35">
        <f>ROUNDDOWN(C13*0.5,0)</f>
        <v>2155000</v>
      </c>
      <c r="D14" s="35">
        <f>ROUNDDOWN(D13*0.5,0)</f>
        <v>2155000</v>
      </c>
      <c r="E14" s="35">
        <f t="shared" si="0"/>
        <v>6502500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2192500</v>
      </c>
      <c r="C23" s="35">
        <f>C14-C22</f>
        <v>2155000</v>
      </c>
      <c r="D23" s="35">
        <f>D14-D22</f>
        <v>2155000</v>
      </c>
      <c r="E23" s="35">
        <f>E14-E22</f>
        <v>6502500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312" t="s">
        <v>400</v>
      </c>
      <c r="B26" s="312"/>
      <c r="C26" s="312"/>
      <c r="D26" s="312"/>
      <c r="E26" s="312"/>
    </row>
    <row r="27" ht="18.75" customHeight="1"/>
    <row r="28" ht="15">
      <c r="A28" s="99" t="s">
        <v>567</v>
      </c>
    </row>
    <row r="29" spans="1:3" ht="15">
      <c r="A29" s="39" t="s">
        <v>540</v>
      </c>
      <c r="C29" s="64"/>
    </row>
    <row r="30" ht="15">
      <c r="C30" s="64"/>
    </row>
    <row r="31" spans="1:4" ht="15">
      <c r="A31" s="64" t="s">
        <v>568</v>
      </c>
      <c r="B31" s="28"/>
      <c r="D31" s="64" t="s">
        <v>541</v>
      </c>
    </row>
    <row r="32" spans="1:4" ht="15">
      <c r="A32" s="64" t="s">
        <v>569</v>
      </c>
      <c r="B32" s="28"/>
      <c r="D32" s="64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13" t="s">
        <v>399</v>
      </c>
      <c r="B1" s="313"/>
      <c r="C1" s="313"/>
      <c r="D1" s="313"/>
      <c r="E1" s="313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313" t="s">
        <v>122</v>
      </c>
      <c r="B3" s="313"/>
      <c r="C3" s="313"/>
      <c r="D3" s="313"/>
      <c r="E3" s="313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313" t="s">
        <v>402</v>
      </c>
      <c r="B5" s="313"/>
      <c r="C5" s="313"/>
      <c r="D5" s="313"/>
      <c r="E5" s="313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312" t="s">
        <v>400</v>
      </c>
      <c r="B36" s="312"/>
      <c r="C36" s="312"/>
      <c r="D36" s="312"/>
      <c r="E36" s="312"/>
    </row>
    <row r="37" ht="18.75" customHeight="1"/>
    <row r="38" ht="15">
      <c r="A38" s="99" t="s">
        <v>401</v>
      </c>
    </row>
    <row r="39" spans="1:3" ht="15">
      <c r="A39" s="39" t="s">
        <v>123</v>
      </c>
      <c r="C39" s="64"/>
    </row>
    <row r="40" ht="15">
      <c r="C40" s="64" t="s">
        <v>124</v>
      </c>
    </row>
    <row r="41" ht="15">
      <c r="C41" s="64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9">
      <selection activeCell="B29" sqref="B29:E29"/>
    </sheetView>
  </sheetViews>
  <sheetFormatPr defaultColWidth="9.140625" defaultRowHeight="15"/>
  <cols>
    <col min="1" max="1" width="7.57421875" style="0" customWidth="1"/>
    <col min="2" max="2" width="17.57421875" style="0" customWidth="1"/>
    <col min="4" max="4" width="5.421875" style="0" customWidth="1"/>
    <col min="5" max="5" width="3.00390625" style="0" customWidth="1"/>
    <col min="6" max="6" width="11.421875" style="0" customWidth="1"/>
    <col min="7" max="7" width="2.421875" style="0" customWidth="1"/>
    <col min="8" max="8" width="3.57421875" style="0" customWidth="1"/>
    <col min="9" max="9" width="25.421875" style="0" customWidth="1"/>
    <col min="10" max="10" width="11.140625" style="0" customWidth="1"/>
  </cols>
  <sheetData>
    <row r="1" spans="1:9" s="163" customFormat="1" ht="34.5" customHeight="1">
      <c r="A1" s="267" t="s">
        <v>609</v>
      </c>
      <c r="B1" s="267"/>
      <c r="C1" s="267"/>
      <c r="D1" s="267"/>
      <c r="E1" s="267"/>
      <c r="F1" s="267"/>
      <c r="G1" s="267"/>
      <c r="H1" s="267"/>
      <c r="I1" s="267"/>
    </row>
    <row r="2" spans="1:9" s="167" customFormat="1" ht="18.75">
      <c r="A2" s="164"/>
      <c r="B2" s="164"/>
      <c r="C2" s="164"/>
      <c r="D2" s="164"/>
      <c r="E2" s="164"/>
      <c r="F2" s="164"/>
      <c r="G2" s="164"/>
      <c r="H2" s="271" t="s">
        <v>505</v>
      </c>
      <c r="I2" s="271"/>
    </row>
    <row r="3" spans="1:9" s="167" customFormat="1" ht="18.75">
      <c r="A3" s="148" t="s">
        <v>580</v>
      </c>
      <c r="B3" s="148"/>
      <c r="C3" s="148"/>
      <c r="D3" s="148"/>
      <c r="E3" s="148"/>
      <c r="F3" s="149"/>
      <c r="G3" s="148"/>
      <c r="H3" s="148"/>
      <c r="I3" s="148"/>
    </row>
    <row r="4" spans="1:9" s="167" customFormat="1" ht="18.75">
      <c r="A4" s="2" t="s">
        <v>614</v>
      </c>
      <c r="B4" s="190"/>
      <c r="C4" s="190"/>
      <c r="D4" s="190"/>
      <c r="E4" s="191"/>
      <c r="F4" s="190"/>
      <c r="G4" s="190"/>
      <c r="H4" s="190"/>
      <c r="I4" s="191"/>
    </row>
    <row r="5" spans="1:9" s="167" customFormat="1" ht="18.75">
      <c r="A5" s="146"/>
      <c r="B5" s="192" t="s">
        <v>610</v>
      </c>
      <c r="C5" s="192"/>
      <c r="D5" s="192"/>
      <c r="E5" s="180"/>
      <c r="F5" s="192"/>
      <c r="G5" s="192"/>
      <c r="H5" s="192"/>
      <c r="I5" s="180">
        <v>882500</v>
      </c>
    </row>
    <row r="6" spans="1:9" s="167" customFormat="1" ht="18.75">
      <c r="A6" s="150"/>
      <c r="B6" s="150"/>
      <c r="C6" s="150"/>
      <c r="D6" s="204" t="s">
        <v>585</v>
      </c>
      <c r="E6" s="205"/>
      <c r="F6" s="206"/>
      <c r="G6" s="205"/>
      <c r="H6" s="205"/>
      <c r="I6" s="206">
        <f>SUM(I5:I5)</f>
        <v>882500</v>
      </c>
    </row>
    <row r="7" spans="1:9" s="167" customFormat="1" ht="15.75" customHeight="1">
      <c r="A7" s="148" t="s">
        <v>582</v>
      </c>
      <c r="B7" s="148"/>
      <c r="C7" s="148"/>
      <c r="D7" s="148"/>
      <c r="E7" s="148"/>
      <c r="F7" s="149"/>
      <c r="G7" s="148"/>
      <c r="H7" s="148"/>
      <c r="I7" s="148"/>
    </row>
    <row r="8" spans="1:9" s="167" customFormat="1" ht="18.75">
      <c r="A8" s="194" t="s">
        <v>622</v>
      </c>
      <c r="B8" s="207"/>
      <c r="C8" s="197"/>
      <c r="D8" s="2"/>
      <c r="E8" s="2"/>
      <c r="F8" s="198"/>
      <c r="G8" s="2"/>
      <c r="H8" s="2"/>
      <c r="I8" s="2"/>
    </row>
    <row r="9" spans="1:9" s="167" customFormat="1" ht="18.75">
      <c r="A9" s="194"/>
      <c r="B9" s="201" t="s">
        <v>623</v>
      </c>
      <c r="C9" s="192"/>
      <c r="D9" s="192"/>
      <c r="E9" s="192"/>
      <c r="F9" s="180"/>
      <c r="G9" s="192"/>
      <c r="H9" s="192"/>
      <c r="I9" s="180">
        <v>198060</v>
      </c>
    </row>
    <row r="10" spans="1:9" s="167" customFormat="1" ht="18.75">
      <c r="A10" s="194"/>
      <c r="B10" s="215" t="s">
        <v>625</v>
      </c>
      <c r="C10" s="216"/>
      <c r="D10" s="216"/>
      <c r="E10" s="216"/>
      <c r="F10" s="217"/>
      <c r="G10" s="216"/>
      <c r="H10" s="216"/>
      <c r="I10" s="217">
        <v>35806</v>
      </c>
    </row>
    <row r="11" spans="1:9" s="167" customFormat="1" ht="16.5" customHeight="1">
      <c r="A11" s="194" t="s">
        <v>630</v>
      </c>
      <c r="B11" s="214"/>
      <c r="C11" s="197"/>
      <c r="D11" s="197"/>
      <c r="E11" s="197"/>
      <c r="F11" s="202"/>
      <c r="G11" s="197"/>
      <c r="H11" s="197"/>
      <c r="I11" s="202"/>
    </row>
    <row r="12" spans="1:9" s="167" customFormat="1" ht="16.5" customHeight="1">
      <c r="A12" s="194"/>
      <c r="B12" s="201" t="s">
        <v>623</v>
      </c>
      <c r="C12" s="192"/>
      <c r="D12" s="192"/>
      <c r="E12" s="192"/>
      <c r="F12" s="180"/>
      <c r="G12" s="192"/>
      <c r="H12" s="192"/>
      <c r="I12" s="180">
        <v>161000</v>
      </c>
    </row>
    <row r="13" spans="1:9" s="167" customFormat="1" ht="18.75">
      <c r="A13" s="194"/>
      <c r="B13" s="215" t="s">
        <v>625</v>
      </c>
      <c r="C13" s="216"/>
      <c r="D13" s="216"/>
      <c r="E13" s="216"/>
      <c r="F13" s="217"/>
      <c r="G13" s="216"/>
      <c r="H13" s="216"/>
      <c r="I13" s="217">
        <v>43470</v>
      </c>
    </row>
    <row r="14" spans="1:9" s="167" customFormat="1" ht="18.75">
      <c r="A14" s="194" t="s">
        <v>624</v>
      </c>
      <c r="B14" s="214"/>
      <c r="C14" s="197"/>
      <c r="D14" s="197"/>
      <c r="E14" s="197"/>
      <c r="F14" s="202"/>
      <c r="G14" s="197"/>
      <c r="H14" s="197"/>
      <c r="I14" s="202"/>
    </row>
    <row r="15" spans="1:9" s="167" customFormat="1" ht="18.75">
      <c r="A15" s="194"/>
      <c r="B15" s="201" t="s">
        <v>588</v>
      </c>
      <c r="C15" s="192"/>
      <c r="D15" s="218"/>
      <c r="E15" s="218"/>
      <c r="F15" s="219"/>
      <c r="G15" s="218"/>
      <c r="H15" s="218"/>
      <c r="I15" s="180">
        <v>10000</v>
      </c>
    </row>
    <row r="16" spans="1:9" s="167" customFormat="1" ht="18.75">
      <c r="A16" s="194"/>
      <c r="B16" s="210" t="s">
        <v>589</v>
      </c>
      <c r="C16" s="216"/>
      <c r="D16" s="216"/>
      <c r="E16" s="216"/>
      <c r="F16" s="217"/>
      <c r="G16" s="216"/>
      <c r="H16" s="216"/>
      <c r="I16" s="217">
        <v>2200</v>
      </c>
    </row>
    <row r="17" spans="1:9" s="167" customFormat="1" ht="14.25" customHeight="1">
      <c r="A17" s="194"/>
      <c r="B17" s="201" t="s">
        <v>623</v>
      </c>
      <c r="C17" s="192"/>
      <c r="D17" s="192"/>
      <c r="E17" s="192"/>
      <c r="F17" s="180"/>
      <c r="G17" s="192"/>
      <c r="H17" s="192"/>
      <c r="I17" s="180">
        <v>50000</v>
      </c>
    </row>
    <row r="18" spans="1:9" s="167" customFormat="1" ht="16.5" customHeight="1">
      <c r="A18" s="194"/>
      <c r="B18" s="199" t="s">
        <v>625</v>
      </c>
      <c r="C18" s="199"/>
      <c r="D18" s="192"/>
      <c r="E18" s="192"/>
      <c r="F18" s="180"/>
      <c r="G18" s="192"/>
      <c r="H18" s="192"/>
      <c r="I18" s="192">
        <v>13500</v>
      </c>
    </row>
    <row r="19" spans="1:9" s="167" customFormat="1" ht="18.75">
      <c r="A19" s="194" t="s">
        <v>587</v>
      </c>
      <c r="B19" s="207"/>
      <c r="C19" s="207"/>
      <c r="D19" s="207"/>
      <c r="E19" s="207"/>
      <c r="F19" s="207"/>
      <c r="G19" s="207"/>
      <c r="H19" s="207"/>
      <c r="I19" s="194"/>
    </row>
    <row r="20" spans="1:9" s="167" customFormat="1" ht="14.25" customHeight="1">
      <c r="A20" s="194"/>
      <c r="B20" s="201" t="s">
        <v>588</v>
      </c>
      <c r="C20" s="208"/>
      <c r="D20" s="208"/>
      <c r="E20" s="208"/>
      <c r="F20" s="208"/>
      <c r="G20" s="208"/>
      <c r="H20" s="208"/>
      <c r="I20" s="209">
        <v>300000</v>
      </c>
    </row>
    <row r="21" spans="1:9" s="167" customFormat="1" ht="15.75" customHeight="1">
      <c r="A21" s="194"/>
      <c r="B21" s="210" t="s">
        <v>589</v>
      </c>
      <c r="C21" s="211"/>
      <c r="D21" s="211"/>
      <c r="E21" s="211"/>
      <c r="F21" s="211"/>
      <c r="G21" s="211"/>
      <c r="H21" s="211"/>
      <c r="I21" s="212">
        <v>66000</v>
      </c>
    </row>
    <row r="22" spans="1:9" s="167" customFormat="1" ht="18.75">
      <c r="A22" s="200" t="s">
        <v>631</v>
      </c>
      <c r="B22" s="201"/>
      <c r="C22" s="208"/>
      <c r="D22" s="208"/>
      <c r="E22" s="208"/>
      <c r="F22" s="208"/>
      <c r="G22" s="208"/>
      <c r="H22" s="208"/>
      <c r="I22" s="209">
        <v>2464</v>
      </c>
    </row>
    <row r="23" spans="1:9" s="167" customFormat="1" ht="18.75">
      <c r="A23" s="207"/>
      <c r="B23" s="207"/>
      <c r="C23" s="207"/>
      <c r="D23" s="213" t="s">
        <v>585</v>
      </c>
      <c r="E23" s="207"/>
      <c r="F23" s="207"/>
      <c r="G23" s="207"/>
      <c r="H23" s="207"/>
      <c r="I23" s="203">
        <f>SUM(I8:I22)</f>
        <v>882500</v>
      </c>
    </row>
    <row r="24" spans="1:9" s="167" customFormat="1" ht="18.75">
      <c r="A24" s="207"/>
      <c r="B24" s="207"/>
      <c r="C24" s="207"/>
      <c r="D24" s="213"/>
      <c r="E24" s="207"/>
      <c r="F24" s="207"/>
      <c r="G24" s="207"/>
      <c r="H24" s="207"/>
      <c r="I24" s="203"/>
    </row>
    <row r="25" spans="1:10" s="167" customFormat="1" ht="18.75">
      <c r="A25" s="148" t="s">
        <v>597</v>
      </c>
      <c r="B25" s="148"/>
      <c r="C25" s="148"/>
      <c r="D25" s="148"/>
      <c r="E25" s="148"/>
      <c r="F25" s="149"/>
      <c r="G25" s="181"/>
      <c r="H25" s="182"/>
      <c r="I25" s="181"/>
      <c r="J25" s="182"/>
    </row>
    <row r="26" spans="1:10" s="167" customFormat="1" ht="19.5">
      <c r="A26" s="183" t="s">
        <v>598</v>
      </c>
      <c r="B26" s="183"/>
      <c r="C26" s="183"/>
      <c r="D26" s="183"/>
      <c r="E26" s="183"/>
      <c r="F26" s="183"/>
      <c r="G26" s="183"/>
      <c r="H26" s="183" t="s">
        <v>641</v>
      </c>
      <c r="I26" s="181"/>
      <c r="J26" s="182"/>
    </row>
    <row r="27" spans="1:10" s="167" customFormat="1" ht="19.5">
      <c r="A27" s="156"/>
      <c r="B27" s="184" t="s">
        <v>582</v>
      </c>
      <c r="C27" s="156"/>
      <c r="D27" s="156"/>
      <c r="E27" s="156"/>
      <c r="F27" s="156"/>
      <c r="G27" s="156"/>
      <c r="H27" s="156"/>
      <c r="I27" s="181"/>
      <c r="J27" s="182"/>
    </row>
    <row r="28" spans="1:10" s="167" customFormat="1" ht="18.75">
      <c r="A28" s="146"/>
      <c r="B28" s="274" t="s">
        <v>632</v>
      </c>
      <c r="C28" s="274"/>
      <c r="D28" s="274"/>
      <c r="E28" s="274"/>
      <c r="F28" s="178"/>
      <c r="G28" s="178"/>
      <c r="H28" s="275" t="s">
        <v>635</v>
      </c>
      <c r="I28" s="275"/>
      <c r="J28" s="178"/>
    </row>
    <row r="29" spans="1:10" s="167" customFormat="1" ht="44.25" customHeight="1">
      <c r="A29" s="146"/>
      <c r="B29" s="276" t="s">
        <v>633</v>
      </c>
      <c r="C29" s="277"/>
      <c r="D29" s="277"/>
      <c r="E29" s="277"/>
      <c r="F29" s="179">
        <v>1970000</v>
      </c>
      <c r="G29" s="185"/>
      <c r="H29" s="220"/>
      <c r="I29" s="221" t="s">
        <v>636</v>
      </c>
      <c r="J29" s="179">
        <v>1970000</v>
      </c>
    </row>
    <row r="30" spans="1:10" s="167" customFormat="1" ht="36" customHeight="1">
      <c r="A30" s="207"/>
      <c r="B30" s="276" t="s">
        <v>634</v>
      </c>
      <c r="C30" s="277"/>
      <c r="D30" s="277"/>
      <c r="E30" s="277"/>
      <c r="F30" s="179">
        <v>531900</v>
      </c>
      <c r="G30" s="223"/>
      <c r="H30" s="223"/>
      <c r="I30" s="222" t="s">
        <v>637</v>
      </c>
      <c r="J30" s="179">
        <v>531900</v>
      </c>
    </row>
    <row r="31" spans="1:9" s="167" customFormat="1" ht="18.75">
      <c r="A31" s="207"/>
      <c r="B31" s="207"/>
      <c r="C31" s="207"/>
      <c r="D31" s="213"/>
      <c r="E31" s="207"/>
      <c r="F31" s="207"/>
      <c r="G31" s="207"/>
      <c r="H31" s="207"/>
      <c r="I31" s="203"/>
    </row>
    <row r="32" spans="1:10" s="167" customFormat="1" ht="18.75">
      <c r="A32" s="207"/>
      <c r="B32" s="194" t="s">
        <v>638</v>
      </c>
      <c r="C32" s="207"/>
      <c r="D32" s="213"/>
      <c r="E32" s="207"/>
      <c r="F32" s="207"/>
      <c r="G32" s="207"/>
      <c r="H32" s="194" t="s">
        <v>638</v>
      </c>
      <c r="I32" s="203"/>
      <c r="J32" s="227"/>
    </row>
    <row r="33" spans="1:10" s="167" customFormat="1" ht="18.75">
      <c r="A33" s="207"/>
      <c r="B33" s="201" t="s">
        <v>639</v>
      </c>
      <c r="C33" s="208"/>
      <c r="D33" s="224"/>
      <c r="E33" s="208"/>
      <c r="F33" s="209">
        <v>80000</v>
      </c>
      <c r="G33" s="207"/>
      <c r="H33" s="194"/>
      <c r="I33" s="209" t="s">
        <v>640</v>
      </c>
      <c r="J33" s="209">
        <v>280000</v>
      </c>
    </row>
    <row r="34" spans="1:9" s="167" customFormat="1" ht="18.75">
      <c r="A34" s="207"/>
      <c r="B34" s="210" t="s">
        <v>626</v>
      </c>
      <c r="C34" s="211"/>
      <c r="D34" s="225"/>
      <c r="E34" s="211"/>
      <c r="F34" s="212">
        <v>200000</v>
      </c>
      <c r="G34" s="207"/>
      <c r="H34" s="207"/>
      <c r="I34" s="203"/>
    </row>
    <row r="35" spans="1:9" s="167" customFormat="1" ht="18.75">
      <c r="A35" s="207"/>
      <c r="B35" s="207"/>
      <c r="C35" s="207"/>
      <c r="D35" s="213"/>
      <c r="E35" s="207"/>
      <c r="F35" s="203"/>
      <c r="G35" s="207"/>
      <c r="H35" s="207"/>
      <c r="I35" s="203"/>
    </row>
    <row r="36" ht="15.75">
      <c r="A36" s="226" t="s">
        <v>627</v>
      </c>
    </row>
    <row r="37" ht="9" customHeight="1"/>
    <row r="38" spans="2:9" ht="14.25" customHeight="1">
      <c r="B38" s="158"/>
      <c r="C38" s="156"/>
      <c r="D38" s="156"/>
      <c r="E38" s="156"/>
      <c r="F38" s="156"/>
      <c r="G38" s="266" t="s">
        <v>584</v>
      </c>
      <c r="H38" s="266"/>
      <c r="I38" s="266"/>
    </row>
    <row r="39" spans="1:9" ht="12.75" customHeight="1">
      <c r="A39" s="157"/>
      <c r="B39" s="158"/>
      <c r="C39" s="156"/>
      <c r="D39" s="156"/>
      <c r="E39" s="156"/>
      <c r="F39" s="156"/>
      <c r="G39" s="266" t="s">
        <v>87</v>
      </c>
      <c r="H39" s="266"/>
      <c r="I39" s="266"/>
    </row>
    <row r="40" spans="1:9" ht="11.25" customHeight="1">
      <c r="A40" s="157"/>
      <c r="B40" s="158"/>
      <c r="C40" s="156"/>
      <c r="D40" s="156"/>
      <c r="E40" s="156"/>
      <c r="F40" s="156"/>
      <c r="G40" s="189"/>
      <c r="H40" s="189"/>
      <c r="I40" s="189"/>
    </row>
    <row r="41" spans="1:9" ht="18.75">
      <c r="A41" s="270" t="s">
        <v>618</v>
      </c>
      <c r="B41" s="270"/>
      <c r="C41" s="270"/>
      <c r="D41" s="270"/>
      <c r="E41" s="270"/>
      <c r="F41" s="270"/>
      <c r="G41" s="270"/>
      <c r="H41" s="270"/>
      <c r="I41" s="270"/>
    </row>
    <row r="42" spans="1:9" ht="15.75">
      <c r="A42" s="272" t="s">
        <v>616</v>
      </c>
      <c r="B42" s="272"/>
      <c r="C42" s="272"/>
      <c r="D42" s="272"/>
      <c r="E42" s="272"/>
      <c r="F42" s="272"/>
      <c r="G42" s="272"/>
      <c r="H42" s="272"/>
      <c r="I42" s="272"/>
    </row>
    <row r="43" spans="1:9" ht="15.75">
      <c r="A43" s="273" t="s">
        <v>620</v>
      </c>
      <c r="B43" s="273"/>
      <c r="C43" s="273"/>
      <c r="D43" s="273"/>
      <c r="E43" s="273"/>
      <c r="F43" s="273"/>
      <c r="G43" s="273"/>
      <c r="H43" s="273"/>
      <c r="I43" s="273"/>
    </row>
    <row r="44" spans="1:9" ht="13.5" customHeight="1">
      <c r="A44" s="2"/>
      <c r="B44" s="2"/>
      <c r="C44" s="2"/>
      <c r="D44" s="2"/>
      <c r="E44" s="2"/>
      <c r="F44" s="198"/>
      <c r="G44" s="2"/>
      <c r="H44" s="269" t="s">
        <v>617</v>
      </c>
      <c r="I44" s="269"/>
    </row>
    <row r="45" spans="1:9" ht="15.75">
      <c r="A45" s="190" t="s">
        <v>580</v>
      </c>
      <c r="B45" s="190"/>
      <c r="C45" s="190"/>
      <c r="D45" s="190"/>
      <c r="E45" s="190"/>
      <c r="F45" s="191"/>
      <c r="G45" s="190"/>
      <c r="H45" s="190"/>
      <c r="I45" s="190"/>
    </row>
    <row r="46" spans="1:9" ht="18.75">
      <c r="A46" s="2" t="s">
        <v>614</v>
      </c>
      <c r="B46" s="197"/>
      <c r="C46" s="150"/>
      <c r="D46" s="150"/>
      <c r="E46" s="150"/>
      <c r="F46" s="151"/>
      <c r="G46" s="150"/>
      <c r="H46" s="150"/>
      <c r="I46" s="150"/>
    </row>
    <row r="47" spans="1:9" ht="18.75">
      <c r="A47" s="197"/>
      <c r="B47" s="193" t="s">
        <v>611</v>
      </c>
      <c r="C47" s="153"/>
      <c r="D47" s="153"/>
      <c r="E47" s="153"/>
      <c r="F47" s="154"/>
      <c r="G47" s="153"/>
      <c r="H47" s="153"/>
      <c r="I47" s="180">
        <v>298300</v>
      </c>
    </row>
    <row r="48" spans="1:9" ht="11.25" customHeight="1">
      <c r="A48" s="197"/>
      <c r="B48" s="197"/>
      <c r="C48" s="150"/>
      <c r="D48" s="150"/>
      <c r="E48" s="150"/>
      <c r="F48" s="151"/>
      <c r="G48" s="150"/>
      <c r="H48" s="150"/>
      <c r="I48" s="202"/>
    </row>
    <row r="49" spans="1:9" ht="15.75">
      <c r="A49" s="190" t="s">
        <v>582</v>
      </c>
      <c r="B49" s="190"/>
      <c r="C49" s="190"/>
      <c r="D49" s="190"/>
      <c r="E49" s="190"/>
      <c r="F49" s="191"/>
      <c r="G49" s="190"/>
      <c r="H49" s="190"/>
      <c r="I49" s="191"/>
    </row>
    <row r="50" spans="1:9" ht="15.75">
      <c r="A50" s="194" t="s">
        <v>612</v>
      </c>
      <c r="B50" s="194"/>
      <c r="C50" s="194"/>
      <c r="D50" s="194"/>
      <c r="E50" s="194"/>
      <c r="F50" s="194"/>
      <c r="G50" s="194"/>
      <c r="H50" s="194"/>
      <c r="I50" s="203"/>
    </row>
    <row r="51" spans="1:9" ht="15.75">
      <c r="A51" s="195"/>
      <c r="B51" s="193" t="s">
        <v>613</v>
      </c>
      <c r="C51" s="193"/>
      <c r="D51" s="193"/>
      <c r="E51" s="193"/>
      <c r="F51" s="193"/>
      <c r="G51" s="193"/>
      <c r="H51" s="193"/>
      <c r="I51" s="196">
        <v>298300</v>
      </c>
    </row>
    <row r="52" spans="1:9" ht="12.75" customHeight="1">
      <c r="A52" s="157"/>
      <c r="B52" s="158"/>
      <c r="C52" s="156"/>
      <c r="D52" s="156"/>
      <c r="E52" s="156"/>
      <c r="F52" s="156"/>
      <c r="G52" s="189"/>
      <c r="H52" s="189"/>
      <c r="I52" s="189"/>
    </row>
    <row r="53" ht="15.75">
      <c r="A53" s="226" t="s">
        <v>628</v>
      </c>
    </row>
    <row r="54" spans="2:9" ht="15.75" customHeight="1">
      <c r="B54" s="158"/>
      <c r="C54" s="156"/>
      <c r="D54" s="156"/>
      <c r="E54" s="156"/>
      <c r="F54" s="156"/>
      <c r="G54" s="266" t="s">
        <v>584</v>
      </c>
      <c r="H54" s="266"/>
      <c r="I54" s="266"/>
    </row>
    <row r="55" spans="1:9" ht="14.25" customHeight="1">
      <c r="A55" s="157"/>
      <c r="B55" s="158"/>
      <c r="C55" s="156"/>
      <c r="D55" s="156"/>
      <c r="E55" s="156"/>
      <c r="F55" s="156"/>
      <c r="G55" s="266" t="s">
        <v>87</v>
      </c>
      <c r="H55" s="266"/>
      <c r="I55" s="266"/>
    </row>
    <row r="56" spans="1:9" ht="18.75">
      <c r="A56" s="157"/>
      <c r="B56" s="158"/>
      <c r="C56" s="156"/>
      <c r="D56" s="156"/>
      <c r="E56" s="156"/>
      <c r="F56" s="156"/>
      <c r="G56" s="158"/>
      <c r="H56" s="159"/>
      <c r="I56" s="160"/>
    </row>
    <row r="57" spans="1:9" ht="18.75">
      <c r="A57" s="270" t="s">
        <v>618</v>
      </c>
      <c r="B57" s="270"/>
      <c r="C57" s="270"/>
      <c r="D57" s="270"/>
      <c r="E57" s="270"/>
      <c r="F57" s="270"/>
      <c r="G57" s="270"/>
      <c r="H57" s="270"/>
      <c r="I57" s="270"/>
    </row>
    <row r="58" spans="1:9" ht="15.75">
      <c r="A58" s="272" t="s">
        <v>616</v>
      </c>
      <c r="B58" s="272"/>
      <c r="C58" s="272"/>
      <c r="D58" s="272"/>
      <c r="E58" s="272"/>
      <c r="F58" s="272"/>
      <c r="G58" s="272"/>
      <c r="H58" s="272"/>
      <c r="I58" s="272"/>
    </row>
    <row r="59" spans="1:9" ht="15.75">
      <c r="A59" s="273" t="s">
        <v>619</v>
      </c>
      <c r="B59" s="273"/>
      <c r="C59" s="273"/>
      <c r="D59" s="273"/>
      <c r="E59" s="273"/>
      <c r="F59" s="273"/>
      <c r="G59" s="273"/>
      <c r="H59" s="273"/>
      <c r="I59" s="273"/>
    </row>
    <row r="60" spans="1:9" ht="15.75">
      <c r="A60" s="2"/>
      <c r="B60" s="2"/>
      <c r="C60" s="2"/>
      <c r="D60" s="2"/>
      <c r="E60" s="2"/>
      <c r="F60" s="198"/>
      <c r="G60" s="2"/>
      <c r="H60" s="269" t="s">
        <v>617</v>
      </c>
      <c r="I60" s="269"/>
    </row>
    <row r="61" spans="1:11" ht="15.75">
      <c r="A61" s="190" t="s">
        <v>580</v>
      </c>
      <c r="B61" s="190"/>
      <c r="C61" s="190"/>
      <c r="D61" s="190"/>
      <c r="E61" s="190"/>
      <c r="F61" s="191"/>
      <c r="G61" s="190"/>
      <c r="H61" s="190"/>
      <c r="I61" s="190"/>
      <c r="J61" s="190"/>
      <c r="K61" s="191"/>
    </row>
    <row r="62" spans="1:11" ht="18.75">
      <c r="A62" s="197" t="s">
        <v>615</v>
      </c>
      <c r="B62" s="197"/>
      <c r="C62" s="150"/>
      <c r="D62" s="150"/>
      <c r="E62" s="150"/>
      <c r="F62" s="151"/>
      <c r="G62" s="150"/>
      <c r="H62" s="150"/>
      <c r="I62" s="150"/>
      <c r="J62" s="190"/>
      <c r="K62" s="191"/>
    </row>
    <row r="63" spans="1:11" ht="18.75">
      <c r="A63" s="197"/>
      <c r="B63" s="192" t="s">
        <v>592</v>
      </c>
      <c r="C63" s="153"/>
      <c r="D63" s="153"/>
      <c r="E63" s="153"/>
      <c r="F63" s="154"/>
      <c r="G63" s="153"/>
      <c r="H63" s="153"/>
      <c r="I63" s="153">
        <v>600</v>
      </c>
      <c r="J63" s="190"/>
      <c r="K63" s="191"/>
    </row>
    <row r="64" spans="1:11" ht="10.5" customHeight="1">
      <c r="A64" s="197"/>
      <c r="B64" s="197"/>
      <c r="C64" s="150"/>
      <c r="D64" s="150"/>
      <c r="E64" s="150"/>
      <c r="F64" s="151"/>
      <c r="G64" s="150"/>
      <c r="H64" s="150"/>
      <c r="I64" s="150"/>
      <c r="J64" s="190"/>
      <c r="K64" s="191"/>
    </row>
    <row r="65" spans="1:11" ht="15.75">
      <c r="A65" s="190" t="s">
        <v>582</v>
      </c>
      <c r="B65" s="190"/>
      <c r="C65" s="190"/>
      <c r="D65" s="190"/>
      <c r="E65" s="190"/>
      <c r="F65" s="191"/>
      <c r="G65" s="190"/>
      <c r="H65" s="190"/>
      <c r="I65" s="190"/>
      <c r="J65" s="190"/>
      <c r="K65" s="191"/>
    </row>
    <row r="66" spans="1:11" ht="15.75">
      <c r="A66" s="200" t="s">
        <v>621</v>
      </c>
      <c r="B66" s="200"/>
      <c r="C66" s="200"/>
      <c r="D66" s="200"/>
      <c r="E66" s="201"/>
      <c r="F66" s="201"/>
      <c r="G66" s="201"/>
      <c r="H66" s="201"/>
      <c r="I66" s="201">
        <v>600</v>
      </c>
      <c r="J66" s="190"/>
      <c r="K66" s="191"/>
    </row>
    <row r="67" spans="1:11" ht="15.75">
      <c r="A67" s="226" t="s">
        <v>629</v>
      </c>
      <c r="J67" s="190"/>
      <c r="K67" s="191"/>
    </row>
    <row r="68" spans="2:9" ht="18.75">
      <c r="B68" s="158"/>
      <c r="C68" s="156"/>
      <c r="D68" s="156"/>
      <c r="E68" s="156"/>
      <c r="F68" s="156"/>
      <c r="G68" s="266" t="s">
        <v>584</v>
      </c>
      <c r="H68" s="266"/>
      <c r="I68" s="266"/>
    </row>
    <row r="69" spans="1:9" ht="18.75">
      <c r="A69" s="157"/>
      <c r="B69" s="158"/>
      <c r="C69" s="156"/>
      <c r="D69" s="156"/>
      <c r="E69" s="156"/>
      <c r="F69" s="156"/>
      <c r="G69" s="266" t="s">
        <v>87</v>
      </c>
      <c r="H69" s="266"/>
      <c r="I69" s="266"/>
    </row>
  </sheetData>
  <sheetProtection/>
  <mergeCells count="20">
    <mergeCell ref="B28:E28"/>
    <mergeCell ref="H28:I28"/>
    <mergeCell ref="B29:E29"/>
    <mergeCell ref="B30:E30"/>
    <mergeCell ref="G54:I54"/>
    <mergeCell ref="G55:I55"/>
    <mergeCell ref="A41:I41"/>
    <mergeCell ref="A42:I42"/>
    <mergeCell ref="A43:I43"/>
    <mergeCell ref="H44:I44"/>
    <mergeCell ref="G68:I68"/>
    <mergeCell ref="G69:I69"/>
    <mergeCell ref="H60:I60"/>
    <mergeCell ref="A57:I57"/>
    <mergeCell ref="A1:I1"/>
    <mergeCell ref="G38:I38"/>
    <mergeCell ref="G39:I39"/>
    <mergeCell ref="H2:I2"/>
    <mergeCell ref="A58:I58"/>
    <mergeCell ref="A59:I59"/>
  </mergeCells>
  <printOptions/>
  <pageMargins left="0.9" right="0.7086614173228347" top="0.49" bottom="0.55" header="0.31496062992125984" footer="0.24"/>
  <pageSetup fitToHeight="2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A20" sqref="A20:J24"/>
    </sheetView>
  </sheetViews>
  <sheetFormatPr defaultColWidth="9.140625" defaultRowHeight="15"/>
  <cols>
    <col min="1" max="1" width="3.57421875" style="0" customWidth="1"/>
    <col min="5" max="5" width="8.421875" style="0" customWidth="1"/>
    <col min="6" max="6" width="11.421875" style="0" customWidth="1"/>
    <col min="9" max="9" width="16.8515625" style="0" customWidth="1"/>
    <col min="10" max="10" width="15.28125" style="42" customWidth="1"/>
    <col min="11" max="11" width="7.140625" style="0" customWidth="1"/>
  </cols>
  <sheetData>
    <row r="1" spans="1:11" s="163" customFormat="1" ht="39" customHeight="1">
      <c r="A1" s="279" t="s">
        <v>593</v>
      </c>
      <c r="B1" s="279"/>
      <c r="C1" s="279"/>
      <c r="D1" s="279"/>
      <c r="E1" s="279"/>
      <c r="F1" s="279"/>
      <c r="G1" s="279"/>
      <c r="H1" s="279"/>
      <c r="I1" s="279"/>
      <c r="J1" s="279"/>
      <c r="K1" s="162"/>
    </row>
    <row r="2" spans="1:10" s="167" customFormat="1" ht="18.75">
      <c r="A2" s="164"/>
      <c r="B2" s="164"/>
      <c r="C2" s="164"/>
      <c r="D2" s="164"/>
      <c r="E2" s="164"/>
      <c r="F2" s="164"/>
      <c r="G2" s="164"/>
      <c r="H2" s="164"/>
      <c r="I2" s="165" t="s">
        <v>505</v>
      </c>
      <c r="J2" s="166"/>
    </row>
    <row r="3" spans="1:10" s="167" customFormat="1" ht="18.75">
      <c r="A3" s="164"/>
      <c r="B3" s="164"/>
      <c r="C3" s="164"/>
      <c r="D3" s="164"/>
      <c r="E3" s="164"/>
      <c r="F3" s="164"/>
      <c r="G3" s="164"/>
      <c r="H3" s="164"/>
      <c r="I3" s="165"/>
      <c r="J3" s="166"/>
    </row>
    <row r="4" spans="1:11" s="167" customFormat="1" ht="18.75">
      <c r="A4" s="148" t="s">
        <v>580</v>
      </c>
      <c r="B4" s="148"/>
      <c r="C4" s="148"/>
      <c r="D4" s="148"/>
      <c r="E4" s="148"/>
      <c r="F4" s="149"/>
      <c r="G4" s="148"/>
      <c r="H4" s="148"/>
      <c r="I4" s="148"/>
      <c r="J4" s="149"/>
      <c r="K4"/>
    </row>
    <row r="5" spans="1:11" s="167" customFormat="1" ht="18.75">
      <c r="A5" s="146"/>
      <c r="B5" s="146"/>
      <c r="C5" s="146"/>
      <c r="D5" s="146"/>
      <c r="E5" s="146"/>
      <c r="F5" s="147"/>
      <c r="G5" s="146"/>
      <c r="H5" s="146"/>
      <c r="I5" s="146"/>
      <c r="J5" s="147"/>
      <c r="K5"/>
    </row>
    <row r="6" spans="1:11" s="167" customFormat="1" ht="18.75">
      <c r="A6" s="150" t="s">
        <v>581</v>
      </c>
      <c r="B6" s="150"/>
      <c r="C6" s="150"/>
      <c r="D6" s="150"/>
      <c r="E6" s="150"/>
      <c r="F6" s="151"/>
      <c r="G6" s="150"/>
      <c r="H6" s="150"/>
      <c r="I6" s="150"/>
      <c r="J6" s="151"/>
      <c r="K6" s="152"/>
    </row>
    <row r="7" spans="1:11" s="167" customFormat="1" ht="18.75">
      <c r="A7" s="150"/>
      <c r="B7" s="153" t="s">
        <v>592</v>
      </c>
      <c r="C7" s="153"/>
      <c r="D7" s="153"/>
      <c r="E7" s="153"/>
      <c r="F7" s="154"/>
      <c r="G7" s="153"/>
      <c r="H7" s="153"/>
      <c r="I7" s="153"/>
      <c r="J7" s="154">
        <v>210400</v>
      </c>
      <c r="K7" s="152"/>
    </row>
    <row r="8" spans="1:11" s="167" customFormat="1" ht="18.75">
      <c r="A8" s="153" t="s">
        <v>586</v>
      </c>
      <c r="B8" s="153"/>
      <c r="C8" s="153"/>
      <c r="D8" s="153"/>
      <c r="E8" s="153"/>
      <c r="F8" s="154"/>
      <c r="G8" s="153"/>
      <c r="H8" s="153"/>
      <c r="I8" s="153"/>
      <c r="J8" s="154">
        <v>264477</v>
      </c>
      <c r="K8" s="152"/>
    </row>
    <row r="9" spans="1:11" s="167" customFormat="1" ht="18.75">
      <c r="A9" s="150"/>
      <c r="B9" s="150"/>
      <c r="C9" s="150"/>
      <c r="D9" s="170" t="s">
        <v>585</v>
      </c>
      <c r="E9" s="150"/>
      <c r="F9" s="151"/>
      <c r="G9" s="150"/>
      <c r="H9" s="150"/>
      <c r="I9" s="150"/>
      <c r="J9" s="171">
        <f>SUM(J7:J8)</f>
        <v>474877</v>
      </c>
      <c r="K9" s="152"/>
    </row>
    <row r="10" spans="1:11" s="167" customFormat="1" ht="18.75">
      <c r="A10" s="150"/>
      <c r="B10" s="150"/>
      <c r="C10" s="150"/>
      <c r="D10" s="150"/>
      <c r="E10" s="150"/>
      <c r="F10" s="151"/>
      <c r="G10" s="150"/>
      <c r="H10" s="150"/>
      <c r="I10" s="150"/>
      <c r="J10" s="151"/>
      <c r="K10" s="152"/>
    </row>
    <row r="11" spans="1:11" s="167" customFormat="1" ht="18.75">
      <c r="A11" s="146"/>
      <c r="B11" s="146"/>
      <c r="C11" s="146"/>
      <c r="D11" s="146"/>
      <c r="E11" s="146"/>
      <c r="F11" s="147"/>
      <c r="G11" s="146"/>
      <c r="H11" s="146"/>
      <c r="I11" s="146"/>
      <c r="J11" s="147"/>
      <c r="K11"/>
    </row>
    <row r="12" spans="1:11" s="167" customFormat="1" ht="18.75">
      <c r="A12" s="148" t="s">
        <v>582</v>
      </c>
      <c r="B12" s="148"/>
      <c r="C12" s="148"/>
      <c r="D12" s="148"/>
      <c r="E12" s="148"/>
      <c r="F12" s="149"/>
      <c r="G12" s="148"/>
      <c r="H12" s="148"/>
      <c r="I12" s="148"/>
      <c r="J12" s="149"/>
      <c r="K12"/>
    </row>
    <row r="13" spans="1:11" s="167" customFormat="1" ht="18.75">
      <c r="A13" s="150"/>
      <c r="B13" s="150"/>
      <c r="C13" s="150"/>
      <c r="D13" s="146"/>
      <c r="E13" s="146"/>
      <c r="F13" s="147"/>
      <c r="G13" s="146"/>
      <c r="H13" s="146"/>
      <c r="I13" s="146"/>
      <c r="J13" s="147"/>
      <c r="K13"/>
    </row>
    <row r="14" spans="1:11" s="167" customFormat="1" ht="18.75">
      <c r="A14" s="155" t="s">
        <v>583</v>
      </c>
      <c r="B14" s="155"/>
      <c r="C14" s="155"/>
      <c r="D14" s="153"/>
      <c r="E14" s="153"/>
      <c r="F14" s="154"/>
      <c r="G14" s="153"/>
      <c r="H14" s="153"/>
      <c r="I14" s="153"/>
      <c r="J14" s="154">
        <v>210400</v>
      </c>
      <c r="K14"/>
    </row>
    <row r="15" spans="1:10" s="167" customFormat="1" ht="18.75">
      <c r="A15" s="165" t="s">
        <v>587</v>
      </c>
      <c r="B15" s="164"/>
      <c r="C15" s="164"/>
      <c r="D15" s="164"/>
      <c r="E15" s="164"/>
      <c r="F15" s="164"/>
      <c r="G15" s="164"/>
      <c r="H15" s="164"/>
      <c r="I15" s="165"/>
      <c r="J15" s="166"/>
    </row>
    <row r="16" spans="1:10" s="167" customFormat="1" ht="18.75">
      <c r="A16" s="165"/>
      <c r="B16" s="172" t="s">
        <v>588</v>
      </c>
      <c r="C16" s="173"/>
      <c r="D16" s="173"/>
      <c r="E16" s="173"/>
      <c r="F16" s="173"/>
      <c r="G16" s="173"/>
      <c r="H16" s="173"/>
      <c r="I16" s="172"/>
      <c r="J16" s="176">
        <v>216784</v>
      </c>
    </row>
    <row r="17" spans="1:10" s="167" customFormat="1" ht="18.75">
      <c r="A17" s="165"/>
      <c r="B17" s="174" t="s">
        <v>589</v>
      </c>
      <c r="C17" s="175"/>
      <c r="D17" s="175"/>
      <c r="E17" s="175"/>
      <c r="F17" s="175"/>
      <c r="G17" s="175"/>
      <c r="H17" s="175"/>
      <c r="I17" s="174"/>
      <c r="J17" s="177">
        <v>47693</v>
      </c>
    </row>
    <row r="18" spans="1:10" s="167" customFormat="1" ht="18.75">
      <c r="A18" s="164"/>
      <c r="B18" s="164"/>
      <c r="C18" s="164"/>
      <c r="D18" s="170" t="s">
        <v>585</v>
      </c>
      <c r="E18" s="164"/>
      <c r="F18" s="164"/>
      <c r="G18" s="164"/>
      <c r="H18" s="164"/>
      <c r="I18" s="165"/>
      <c r="J18" s="166">
        <f>SUM(J14:J17)</f>
        <v>474877</v>
      </c>
    </row>
    <row r="19" spans="1:10" s="167" customFormat="1" ht="18.75">
      <c r="A19" s="164"/>
      <c r="B19" s="164"/>
      <c r="C19" s="164"/>
      <c r="D19" s="164"/>
      <c r="E19" s="164"/>
      <c r="F19" s="164"/>
      <c r="G19" s="164"/>
      <c r="H19" s="164"/>
      <c r="I19" s="165"/>
      <c r="J19" s="166"/>
    </row>
    <row r="20" spans="1:10" s="157" customFormat="1" ht="18.75">
      <c r="A20" s="148" t="s">
        <v>597</v>
      </c>
      <c r="B20" s="148"/>
      <c r="C20" s="148"/>
      <c r="D20" s="148"/>
      <c r="E20" s="148"/>
      <c r="F20" s="149"/>
      <c r="G20" s="181"/>
      <c r="H20" s="182"/>
      <c r="I20" s="181"/>
      <c r="J20" s="182"/>
    </row>
    <row r="21" spans="1:10" s="157" customFormat="1" ht="19.5">
      <c r="A21" s="183" t="s">
        <v>598</v>
      </c>
      <c r="B21" s="183"/>
      <c r="C21" s="183"/>
      <c r="D21" s="183"/>
      <c r="E21" s="183"/>
      <c r="F21" s="183"/>
      <c r="G21" s="183"/>
      <c r="H21" s="183" t="s">
        <v>599</v>
      </c>
      <c r="I21" s="181"/>
      <c r="J21" s="182"/>
    </row>
    <row r="22" spans="1:10" s="157" customFormat="1" ht="19.5">
      <c r="A22" s="156"/>
      <c r="B22" s="184" t="s">
        <v>582</v>
      </c>
      <c r="C22" s="156"/>
      <c r="D22" s="156"/>
      <c r="E22" s="156"/>
      <c r="F22" s="156"/>
      <c r="G22" s="156"/>
      <c r="H22" s="156"/>
      <c r="I22" s="181"/>
      <c r="J22" s="182"/>
    </row>
    <row r="23" spans="1:10" s="157" customFormat="1" ht="33.75" customHeight="1">
      <c r="A23" s="146"/>
      <c r="B23" s="274" t="s">
        <v>594</v>
      </c>
      <c r="C23" s="274"/>
      <c r="D23" s="274"/>
      <c r="E23" s="274"/>
      <c r="F23" s="178"/>
      <c r="G23" s="178"/>
      <c r="H23" s="275" t="s">
        <v>600</v>
      </c>
      <c r="I23" s="275"/>
      <c r="J23" s="178"/>
    </row>
    <row r="24" spans="1:10" s="157" customFormat="1" ht="33.75" customHeight="1">
      <c r="A24" s="146"/>
      <c r="B24" s="277" t="s">
        <v>595</v>
      </c>
      <c r="C24" s="277"/>
      <c r="D24" s="277"/>
      <c r="E24" s="277"/>
      <c r="F24" s="179">
        <v>30000</v>
      </c>
      <c r="G24" s="185"/>
      <c r="H24" s="280" t="s">
        <v>596</v>
      </c>
      <c r="I24" s="280"/>
      <c r="J24" s="180">
        <v>30000</v>
      </c>
    </row>
    <row r="25" spans="1:10" s="167" customFormat="1" ht="18.75">
      <c r="A25" s="164"/>
      <c r="B25" s="164"/>
      <c r="C25" s="164"/>
      <c r="D25" s="164"/>
      <c r="E25" s="164"/>
      <c r="F25" s="164"/>
      <c r="G25" s="164"/>
      <c r="H25" s="164"/>
      <c r="I25" s="165"/>
      <c r="J25" s="166"/>
    </row>
    <row r="27" ht="18.75">
      <c r="A27" s="157" t="s">
        <v>590</v>
      </c>
    </row>
    <row r="28" ht="18.75">
      <c r="A28" s="157"/>
    </row>
    <row r="29" ht="18.75">
      <c r="A29" s="157"/>
    </row>
    <row r="31" spans="2:10" ht="18.75">
      <c r="B31" s="158"/>
      <c r="C31" s="156"/>
      <c r="D31" s="156"/>
      <c r="E31" s="156"/>
      <c r="F31" s="156"/>
      <c r="G31" s="278" t="s">
        <v>584</v>
      </c>
      <c r="H31" s="278"/>
      <c r="I31" s="278"/>
      <c r="J31" s="278"/>
    </row>
    <row r="32" spans="1:10" ht="18.75">
      <c r="A32" s="157"/>
      <c r="B32" s="158"/>
      <c r="C32" s="156"/>
      <c r="D32" s="156"/>
      <c r="E32" s="156"/>
      <c r="F32" s="156"/>
      <c r="G32" s="278" t="s">
        <v>87</v>
      </c>
      <c r="H32" s="278"/>
      <c r="I32" s="278"/>
      <c r="J32" s="278"/>
    </row>
    <row r="33" spans="1:9" ht="18.75">
      <c r="A33" s="157"/>
      <c r="B33" s="158"/>
      <c r="C33" s="156"/>
      <c r="D33" s="156"/>
      <c r="E33" s="156"/>
      <c r="F33" s="156"/>
      <c r="G33" s="158"/>
      <c r="H33" s="159"/>
      <c r="I33" s="160"/>
    </row>
    <row r="34" spans="1:9" ht="18.75">
      <c r="A34" s="157"/>
      <c r="B34" s="158"/>
      <c r="C34" s="156"/>
      <c r="D34" s="156"/>
      <c r="E34" s="156"/>
      <c r="F34" s="156"/>
      <c r="G34" s="158"/>
      <c r="H34" s="159"/>
      <c r="I34" s="160"/>
    </row>
    <row r="35" spans="1:6" ht="18.75">
      <c r="A35" s="157"/>
      <c r="B35" s="158"/>
      <c r="C35" s="156"/>
      <c r="D35" s="156"/>
      <c r="E35" s="156"/>
      <c r="F35" s="156"/>
    </row>
    <row r="36" spans="1:6" ht="18.75">
      <c r="A36" s="157"/>
      <c r="B36" s="158"/>
      <c r="C36" s="156"/>
      <c r="D36" s="156"/>
      <c r="E36" s="156"/>
      <c r="F36" s="156"/>
    </row>
    <row r="39" spans="2:6" ht="15.75">
      <c r="B39" s="168"/>
      <c r="C39" s="168"/>
      <c r="D39" s="168"/>
      <c r="E39" s="168"/>
      <c r="F39" s="169"/>
    </row>
    <row r="40" spans="1:10" ht="18.75">
      <c r="A40" s="146"/>
      <c r="B40" s="146"/>
      <c r="F40" s="146"/>
      <c r="G40" s="146"/>
      <c r="H40" s="146"/>
      <c r="J40" s="147"/>
    </row>
    <row r="41" spans="1:10" ht="18.75">
      <c r="A41" s="146"/>
      <c r="B41" s="146"/>
      <c r="F41" s="146"/>
      <c r="G41" s="146"/>
      <c r="H41" s="146"/>
      <c r="J41" s="147"/>
    </row>
    <row r="42" spans="1:10" ht="18.75">
      <c r="A42" s="146"/>
      <c r="F42" s="146"/>
      <c r="G42" s="146"/>
      <c r="H42" s="146"/>
      <c r="J42" s="161"/>
    </row>
  </sheetData>
  <sheetProtection/>
  <mergeCells count="7">
    <mergeCell ref="B24:E24"/>
    <mergeCell ref="G31:J31"/>
    <mergeCell ref="G32:J32"/>
    <mergeCell ref="A1:J1"/>
    <mergeCell ref="H23:I23"/>
    <mergeCell ref="H24:I24"/>
    <mergeCell ref="B23:E23"/>
  </mergeCells>
  <printOptions/>
  <pageMargins left="0.7086614173228347" right="0.7086614173228347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P1">
      <selection activeCell="AB3" sqref="AB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5" width="12.140625" style="0" customWidth="1"/>
    <col min="26" max="27" width="11.8515625" style="0" customWidth="1"/>
  </cols>
  <sheetData>
    <row r="1" spans="1:27" s="2" customFormat="1" ht="15.75">
      <c r="A1" s="272" t="s">
        <v>564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="2" customFormat="1" ht="15" customHeight="1">
      <c r="B2" s="11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603</v>
      </c>
      <c r="Q3" s="1" t="s">
        <v>604</v>
      </c>
      <c r="R3" s="1" t="s">
        <v>605</v>
      </c>
      <c r="S3" s="1" t="s">
        <v>606</v>
      </c>
      <c r="T3" s="1" t="s">
        <v>667</v>
      </c>
      <c r="U3" s="1" t="s">
        <v>668</v>
      </c>
      <c r="V3" s="1" t="s">
        <v>669</v>
      </c>
      <c r="W3" s="1" t="s">
        <v>670</v>
      </c>
      <c r="X3" s="1" t="s">
        <v>671</v>
      </c>
      <c r="Y3" s="1" t="s">
        <v>672</v>
      </c>
      <c r="Z3" s="1" t="s">
        <v>673</v>
      </c>
      <c r="AA3" s="1" t="s">
        <v>674</v>
      </c>
    </row>
    <row r="4" spans="1:27" s="11" customFormat="1" ht="15.75">
      <c r="A4" s="1">
        <v>1</v>
      </c>
      <c r="B4" s="283" t="s">
        <v>9</v>
      </c>
      <c r="C4" s="283" t="s">
        <v>405</v>
      </c>
      <c r="D4" s="283"/>
      <c r="E4" s="283"/>
      <c r="F4" s="283" t="s">
        <v>135</v>
      </c>
      <c r="G4" s="283"/>
      <c r="H4" s="283"/>
      <c r="I4" s="283" t="s">
        <v>136</v>
      </c>
      <c r="J4" s="283"/>
      <c r="K4" s="283"/>
      <c r="L4" s="283" t="s">
        <v>5</v>
      </c>
      <c r="M4" s="283"/>
      <c r="N4" s="283"/>
      <c r="O4" s="283" t="s">
        <v>9</v>
      </c>
      <c r="P4" s="283" t="s">
        <v>405</v>
      </c>
      <c r="Q4" s="283"/>
      <c r="R4" s="283"/>
      <c r="S4" s="283" t="s">
        <v>135</v>
      </c>
      <c r="T4" s="283"/>
      <c r="U4" s="283"/>
      <c r="V4" s="283" t="s">
        <v>136</v>
      </c>
      <c r="W4" s="283"/>
      <c r="X4" s="283"/>
      <c r="Y4" s="283" t="s">
        <v>5</v>
      </c>
      <c r="Z4" s="283"/>
      <c r="AA4" s="283"/>
    </row>
    <row r="5" spans="1:27" s="11" customFormat="1" ht="31.5">
      <c r="A5" s="1">
        <v>2</v>
      </c>
      <c r="B5" s="283"/>
      <c r="C5" s="88" t="s">
        <v>4</v>
      </c>
      <c r="D5" s="4" t="s">
        <v>642</v>
      </c>
      <c r="E5" s="4" t="s">
        <v>643</v>
      </c>
      <c r="F5" s="88" t="s">
        <v>4</v>
      </c>
      <c r="G5" s="4" t="s">
        <v>642</v>
      </c>
      <c r="H5" s="4" t="s">
        <v>643</v>
      </c>
      <c r="I5" s="88" t="s">
        <v>4</v>
      </c>
      <c r="J5" s="4" t="s">
        <v>642</v>
      </c>
      <c r="K5" s="4" t="s">
        <v>643</v>
      </c>
      <c r="L5" s="88" t="s">
        <v>4</v>
      </c>
      <c r="M5" s="4" t="s">
        <v>642</v>
      </c>
      <c r="N5" s="4" t="s">
        <v>643</v>
      </c>
      <c r="O5" s="283"/>
      <c r="P5" s="88" t="s">
        <v>4</v>
      </c>
      <c r="Q5" s="4" t="s">
        <v>642</v>
      </c>
      <c r="R5" s="4" t="s">
        <v>643</v>
      </c>
      <c r="S5" s="88" t="s">
        <v>4</v>
      </c>
      <c r="T5" s="4" t="s">
        <v>642</v>
      </c>
      <c r="U5" s="4" t="s">
        <v>643</v>
      </c>
      <c r="V5" s="88" t="s">
        <v>4</v>
      </c>
      <c r="W5" s="4" t="s">
        <v>642</v>
      </c>
      <c r="X5" s="4" t="s">
        <v>643</v>
      </c>
      <c r="Y5" s="88" t="s">
        <v>4</v>
      </c>
      <c r="Z5" s="4" t="s">
        <v>642</v>
      </c>
      <c r="AA5" s="4" t="s">
        <v>643</v>
      </c>
    </row>
    <row r="6" spans="1:27" s="95" customFormat="1" ht="16.5">
      <c r="A6" s="1">
        <v>3</v>
      </c>
      <c r="B6" s="288" t="s">
        <v>53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88" t="s">
        <v>147</v>
      </c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90"/>
    </row>
    <row r="7" spans="1:27" s="11" customFormat="1" ht="47.25">
      <c r="A7" s="1">
        <v>4</v>
      </c>
      <c r="B7" s="90" t="s">
        <v>303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8657495</v>
      </c>
      <c r="G7" s="5">
        <f>Bevételek!D96</f>
        <v>9838295</v>
      </c>
      <c r="H7" s="5">
        <f>Bevételek!E96</f>
        <v>10727575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>C7+F7+I7</f>
        <v>8657495</v>
      </c>
      <c r="M7" s="5">
        <f>D7+G7+J7</f>
        <v>9838295</v>
      </c>
      <c r="N7" s="5">
        <f>E7+H7+K7</f>
        <v>10727575</v>
      </c>
      <c r="O7" s="92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5111951</v>
      </c>
      <c r="T7" s="5">
        <f>Kiadás!D9</f>
        <v>5638735</v>
      </c>
      <c r="U7" s="5">
        <f>Kiadás!E9</f>
        <v>5638735</v>
      </c>
      <c r="V7" s="5">
        <f>Kiadás!C10</f>
        <v>740000</v>
      </c>
      <c r="W7" s="5">
        <f>Kiadás!D10</f>
        <v>740000</v>
      </c>
      <c r="X7" s="5">
        <f>Kiadás!E10</f>
        <v>740000</v>
      </c>
      <c r="Y7" s="5">
        <f>P7+S7+V7</f>
        <v>5851951</v>
      </c>
      <c r="Z7" s="5">
        <f>Q7+T7+W7</f>
        <v>6378735</v>
      </c>
      <c r="AA7" s="5">
        <f>R7+U7+X7</f>
        <v>6378735</v>
      </c>
    </row>
    <row r="8" spans="1:27" s="11" customFormat="1" ht="45">
      <c r="A8" s="1">
        <v>5</v>
      </c>
      <c r="B8" s="90" t="s">
        <v>325</v>
      </c>
      <c r="C8" s="5">
        <f>Bevételek!C159</f>
        <v>0</v>
      </c>
      <c r="D8" s="5">
        <f>Bevételek!D159</f>
        <v>0</v>
      </c>
      <c r="E8" s="5">
        <f>Bevételek!E159</f>
        <v>0</v>
      </c>
      <c r="F8" s="5">
        <f>Bevételek!C160</f>
        <v>418000</v>
      </c>
      <c r="G8" s="5">
        <f>Bevételek!D160</f>
        <v>418000</v>
      </c>
      <c r="H8" s="5">
        <f>Bevételek!E160</f>
        <v>418000</v>
      </c>
      <c r="I8" s="5">
        <f>Bevételek!C161</f>
        <v>4023000</v>
      </c>
      <c r="J8" s="5">
        <f>Bevételek!D161</f>
        <v>4023000</v>
      </c>
      <c r="K8" s="5">
        <f>Bevételek!E161</f>
        <v>4023000</v>
      </c>
      <c r="L8" s="5">
        <f>C8+F8+I8</f>
        <v>4441000</v>
      </c>
      <c r="M8" s="5">
        <f>D8+G8+J8</f>
        <v>4441000</v>
      </c>
      <c r="N8" s="5">
        <f>E8+H8+K8</f>
        <v>4441000</v>
      </c>
      <c r="O8" s="92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1022910</v>
      </c>
      <c r="T8" s="5">
        <f>Kiadás!D13</f>
        <v>1138803</v>
      </c>
      <c r="U8" s="5">
        <f>Kiadás!E13</f>
        <v>1138803</v>
      </c>
      <c r="V8" s="5">
        <f>Kiadás!C14</f>
        <v>178300</v>
      </c>
      <c r="W8" s="5">
        <f>Kiadás!D14</f>
        <v>178300</v>
      </c>
      <c r="X8" s="5">
        <f>Kiadás!E14</f>
        <v>178300</v>
      </c>
      <c r="Y8" s="5">
        <f>P8+S8+V8</f>
        <v>1201210</v>
      </c>
      <c r="Z8" s="5">
        <f>Q8+T8+W8</f>
        <v>1317103</v>
      </c>
      <c r="AA8" s="5">
        <f>R8+U8+X8</f>
        <v>1317103</v>
      </c>
    </row>
    <row r="9" spans="1:27" s="11" customFormat="1" ht="15.75">
      <c r="A9" s="1">
        <v>6</v>
      </c>
      <c r="B9" s="90" t="s">
        <v>53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1379550</v>
      </c>
      <c r="G9" s="5">
        <f>Bevételek!D217</f>
        <v>1379550</v>
      </c>
      <c r="H9" s="5">
        <f>Bevételek!E217</f>
        <v>1379552</v>
      </c>
      <c r="I9" s="5">
        <f>Bevételek!C218</f>
        <v>0</v>
      </c>
      <c r="J9" s="5">
        <f>Bevételek!D218</f>
        <v>0</v>
      </c>
      <c r="K9" s="5">
        <f>Bevételek!E218</f>
        <v>0</v>
      </c>
      <c r="L9" s="5">
        <f>C9+F9+I9</f>
        <v>1379550</v>
      </c>
      <c r="M9" s="5">
        <f>D9+G9+J9</f>
        <v>1379550</v>
      </c>
      <c r="N9" s="5">
        <f>E9+H9+K9</f>
        <v>1379552</v>
      </c>
      <c r="O9" s="92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9190350</v>
      </c>
      <c r="T9" s="5">
        <f>Kiadás!D17</f>
        <v>12194086</v>
      </c>
      <c r="U9" s="5">
        <f>Kiadás!E17</f>
        <v>12083368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>P9+S9+V9</f>
        <v>9190350</v>
      </c>
      <c r="Z9" s="5">
        <f>Q9+T9+W9</f>
        <v>12194086</v>
      </c>
      <c r="AA9" s="5">
        <f>R9+U9+X9</f>
        <v>12083368</v>
      </c>
    </row>
    <row r="10" spans="1:27" s="11" customFormat="1" ht="15.75">
      <c r="A10" s="1">
        <v>7</v>
      </c>
      <c r="B10" s="291" t="s">
        <v>383</v>
      </c>
      <c r="C10" s="281">
        <f>Bevételek!C250</f>
        <v>0</v>
      </c>
      <c r="D10" s="281">
        <f>Bevételek!D250</f>
        <v>0</v>
      </c>
      <c r="E10" s="281">
        <f>Bevételek!E250</f>
        <v>0</v>
      </c>
      <c r="F10" s="281">
        <f>Bevételek!C251</f>
        <v>0</v>
      </c>
      <c r="G10" s="281">
        <f>Bevételek!D251</f>
        <v>211000</v>
      </c>
      <c r="H10" s="281">
        <f>Bevételek!E251</f>
        <v>211000</v>
      </c>
      <c r="I10" s="281">
        <f>Bevételek!C252</f>
        <v>0</v>
      </c>
      <c r="J10" s="281">
        <f>Bevételek!D252</f>
        <v>0</v>
      </c>
      <c r="K10" s="281">
        <f>Bevételek!E252</f>
        <v>0</v>
      </c>
      <c r="L10" s="281">
        <f>C10+F10+I10</f>
        <v>0</v>
      </c>
      <c r="M10" s="281">
        <f>D10+G10+J10</f>
        <v>211000</v>
      </c>
      <c r="N10" s="281">
        <f>E10+H10+K10</f>
        <v>211000</v>
      </c>
      <c r="O10" s="92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500000</v>
      </c>
      <c r="T10" s="5">
        <f>Kiadás!D62</f>
        <v>700000</v>
      </c>
      <c r="U10" s="5">
        <f>Kiadás!E62</f>
        <v>700000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>P10+S10+V10</f>
        <v>500000</v>
      </c>
      <c r="Z10" s="5">
        <f>Q10+T10+W10</f>
        <v>700000</v>
      </c>
      <c r="AA10" s="5">
        <f>R10+U10+X10</f>
        <v>700000</v>
      </c>
    </row>
    <row r="11" spans="1:27" s="11" customFormat="1" ht="30">
      <c r="A11" s="1">
        <v>8</v>
      </c>
      <c r="B11" s="29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92" t="s">
        <v>92</v>
      </c>
      <c r="P11" s="5">
        <f>Kiadás!C125</f>
        <v>0</v>
      </c>
      <c r="Q11" s="5">
        <f>Kiadás!D125</f>
        <v>0</v>
      </c>
      <c r="R11" s="5">
        <f>Kiadás!E125</f>
        <v>0</v>
      </c>
      <c r="S11" s="5">
        <f>Kiadás!C126</f>
        <v>968473</v>
      </c>
      <c r="T11" s="5">
        <f>Kiadás!D126</f>
        <v>1250237</v>
      </c>
      <c r="U11" s="5">
        <f>Kiadás!E126</f>
        <v>1250237</v>
      </c>
      <c r="V11" s="5">
        <f>Kiadás!C127</f>
        <v>0</v>
      </c>
      <c r="W11" s="5">
        <f>Kiadás!D127</f>
        <v>0</v>
      </c>
      <c r="X11" s="5">
        <f>Kiadás!E127</f>
        <v>0</v>
      </c>
      <c r="Y11" s="5">
        <f>P11+S11+V11</f>
        <v>968473</v>
      </c>
      <c r="Z11" s="5">
        <f>Q11+T11+W11</f>
        <v>1250237</v>
      </c>
      <c r="AA11" s="5">
        <f>R11+U11+X11</f>
        <v>1250237</v>
      </c>
    </row>
    <row r="12" spans="1:27" s="11" customFormat="1" ht="15.75">
      <c r="A12" s="1">
        <v>9</v>
      </c>
      <c r="B12" s="91" t="s">
        <v>94</v>
      </c>
      <c r="C12" s="13">
        <f>SUM(C7:C11)</f>
        <v>0</v>
      </c>
      <c r="D12" s="13">
        <f>SUM(D7:D11)</f>
        <v>0</v>
      </c>
      <c r="E12" s="13">
        <f>SUM(E7:E11)</f>
        <v>0</v>
      </c>
      <c r="F12" s="13">
        <f>SUM(F7:F11)</f>
        <v>10455045</v>
      </c>
      <c r="G12" s="13">
        <f>SUM(G7:G11)</f>
        <v>11846845</v>
      </c>
      <c r="H12" s="13">
        <f>SUM(H7:H11)</f>
        <v>12736127</v>
      </c>
      <c r="I12" s="13">
        <f>SUM(I7:I11)</f>
        <v>4023000</v>
      </c>
      <c r="J12" s="13">
        <f>SUM(J7:J11)</f>
        <v>4023000</v>
      </c>
      <c r="K12" s="13">
        <f>SUM(K7:K11)</f>
        <v>4023000</v>
      </c>
      <c r="L12" s="13">
        <f>SUM(L7:L11)</f>
        <v>14478045</v>
      </c>
      <c r="M12" s="13">
        <f>SUM(M7:M11)</f>
        <v>15869845</v>
      </c>
      <c r="N12" s="13">
        <f>SUM(N7:N11)</f>
        <v>16759127</v>
      </c>
      <c r="O12" s="91" t="s">
        <v>95</v>
      </c>
      <c r="P12" s="13">
        <f>SUM(P7:P11)</f>
        <v>0</v>
      </c>
      <c r="Q12" s="13">
        <f>SUM(Q7:Q11)</f>
        <v>0</v>
      </c>
      <c r="R12" s="13">
        <f>SUM(R7:R11)</f>
        <v>0</v>
      </c>
      <c r="S12" s="13">
        <f>SUM(S7:S11)</f>
        <v>16793684</v>
      </c>
      <c r="T12" s="13">
        <f>SUM(T7:T11)</f>
        <v>20921861</v>
      </c>
      <c r="U12" s="13">
        <f>SUM(U7:U11)</f>
        <v>20811143</v>
      </c>
      <c r="V12" s="13">
        <f>SUM(V7:V11)</f>
        <v>918300</v>
      </c>
      <c r="W12" s="13">
        <f>SUM(W7:W11)</f>
        <v>918300</v>
      </c>
      <c r="X12" s="13">
        <f>SUM(X7:X11)</f>
        <v>918300</v>
      </c>
      <c r="Y12" s="13">
        <f>SUM(Y7:Y11)</f>
        <v>17711984</v>
      </c>
      <c r="Z12" s="13">
        <f>SUM(Z7:Z11)</f>
        <v>21840161</v>
      </c>
      <c r="AA12" s="13">
        <f>SUM(AA7:AA11)</f>
        <v>21729443</v>
      </c>
    </row>
    <row r="13" spans="1:27" s="11" customFormat="1" ht="15.75">
      <c r="A13" s="1">
        <v>10</v>
      </c>
      <c r="B13" s="93" t="s">
        <v>152</v>
      </c>
      <c r="C13" s="94">
        <f>C12-P12</f>
        <v>0</v>
      </c>
      <c r="D13" s="94">
        <f>D12-Q12</f>
        <v>0</v>
      </c>
      <c r="E13" s="94">
        <f>E12-R12</f>
        <v>0</v>
      </c>
      <c r="F13" s="94">
        <f>F12-S12</f>
        <v>-6338639</v>
      </c>
      <c r="G13" s="94">
        <f>G12-T12</f>
        <v>-9075016</v>
      </c>
      <c r="H13" s="94">
        <f>H12-U12</f>
        <v>-8075016</v>
      </c>
      <c r="I13" s="94">
        <f>I12-V12</f>
        <v>3104700</v>
      </c>
      <c r="J13" s="94">
        <f>J12-W12</f>
        <v>3104700</v>
      </c>
      <c r="K13" s="94">
        <f>K12-X12</f>
        <v>3104700</v>
      </c>
      <c r="L13" s="94">
        <f>L12-Y12</f>
        <v>-3233939</v>
      </c>
      <c r="M13" s="94">
        <f>M12-Z12</f>
        <v>-5970316</v>
      </c>
      <c r="N13" s="94">
        <f>N12-AA12</f>
        <v>-4970316</v>
      </c>
      <c r="O13" s="284" t="s">
        <v>138</v>
      </c>
      <c r="P13" s="282">
        <f>Kiadás!C154</f>
        <v>0</v>
      </c>
      <c r="Q13" s="282">
        <f>Kiadás!D154</f>
        <v>0</v>
      </c>
      <c r="R13" s="282">
        <f>Kiadás!E154</f>
        <v>0</v>
      </c>
      <c r="S13" s="282">
        <f>Kiadás!C155</f>
        <v>344960</v>
      </c>
      <c r="T13" s="282">
        <f>Kiadás!D155</f>
        <v>344960</v>
      </c>
      <c r="U13" s="282">
        <f>Kiadás!E155</f>
        <v>795588</v>
      </c>
      <c r="V13" s="282">
        <f>Kiadás!C156</f>
        <v>0</v>
      </c>
      <c r="W13" s="282">
        <f>Kiadás!D156</f>
        <v>0</v>
      </c>
      <c r="X13" s="282">
        <f>Kiadás!E156</f>
        <v>0</v>
      </c>
      <c r="Y13" s="282">
        <f>P13+S13+V13</f>
        <v>344960</v>
      </c>
      <c r="Z13" s="282">
        <f>Q13+T13+W13</f>
        <v>344960</v>
      </c>
      <c r="AA13" s="282">
        <f>R13+U13+X13</f>
        <v>795588</v>
      </c>
    </row>
    <row r="14" spans="1:27" s="11" customFormat="1" ht="15.75">
      <c r="A14" s="1">
        <v>11</v>
      </c>
      <c r="B14" s="93" t="s">
        <v>143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10402495</v>
      </c>
      <c r="G14" s="5">
        <f>Bevételek!D272</f>
        <v>10666972</v>
      </c>
      <c r="H14" s="5">
        <f>Bevételek!E272</f>
        <v>10666972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>C14+F14+I14</f>
        <v>10402495</v>
      </c>
      <c r="M14" s="5">
        <f>D14+G14+J14</f>
        <v>10666972</v>
      </c>
      <c r="N14" s="5">
        <f>E14+H14+K14</f>
        <v>10666972</v>
      </c>
      <c r="O14" s="284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</row>
    <row r="15" spans="1:27" s="11" customFormat="1" ht="15.75">
      <c r="A15" s="1">
        <v>12</v>
      </c>
      <c r="B15" s="93" t="s">
        <v>144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0</v>
      </c>
      <c r="H15" s="5">
        <f>Bevételek!E293</f>
        <v>450628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>C15+F15+I15</f>
        <v>0</v>
      </c>
      <c r="M15" s="5">
        <f>D15+G15+J15</f>
        <v>0</v>
      </c>
      <c r="N15" s="5">
        <f>E15+H15+K15</f>
        <v>450628</v>
      </c>
      <c r="O15" s="284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</row>
    <row r="16" spans="1:27" s="11" customFormat="1" ht="31.5">
      <c r="A16" s="1">
        <v>13</v>
      </c>
      <c r="B16" s="91" t="s">
        <v>10</v>
      </c>
      <c r="C16" s="14">
        <f>C12+C14+C15</f>
        <v>0</v>
      </c>
      <c r="D16" s="14">
        <f>D12+D14+D15</f>
        <v>0</v>
      </c>
      <c r="E16" s="14">
        <f>E12+E14+E15</f>
        <v>0</v>
      </c>
      <c r="F16" s="14">
        <f>F12+F14+F15</f>
        <v>20857540</v>
      </c>
      <c r="G16" s="14">
        <f>G12+G14+G15</f>
        <v>22513817</v>
      </c>
      <c r="H16" s="14">
        <f>H12+H14+H15</f>
        <v>23853727</v>
      </c>
      <c r="I16" s="14">
        <f>I12+I14+I15</f>
        <v>4023000</v>
      </c>
      <c r="J16" s="14">
        <f>J12+J14+J15</f>
        <v>4023000</v>
      </c>
      <c r="K16" s="14">
        <f>K12+K14+K15</f>
        <v>4023000</v>
      </c>
      <c r="L16" s="14">
        <f>L12+L14+L15</f>
        <v>24880540</v>
      </c>
      <c r="M16" s="14">
        <f>M12+M14+M15</f>
        <v>26536817</v>
      </c>
      <c r="N16" s="14">
        <f>N12+N14+N15</f>
        <v>27876727</v>
      </c>
      <c r="O16" s="91" t="s">
        <v>11</v>
      </c>
      <c r="P16" s="14">
        <f>P12+P13</f>
        <v>0</v>
      </c>
      <c r="Q16" s="14">
        <f>Q12+Q13</f>
        <v>0</v>
      </c>
      <c r="R16" s="14">
        <f>R12+R13</f>
        <v>0</v>
      </c>
      <c r="S16" s="14">
        <f>S12+S13</f>
        <v>17138644</v>
      </c>
      <c r="T16" s="14">
        <f>T12+T13</f>
        <v>21266821</v>
      </c>
      <c r="U16" s="14">
        <f>U12+U13</f>
        <v>21606731</v>
      </c>
      <c r="V16" s="14">
        <f>V12+V13</f>
        <v>918300</v>
      </c>
      <c r="W16" s="14">
        <f>W12+W13</f>
        <v>918300</v>
      </c>
      <c r="X16" s="14">
        <f>X12+X13</f>
        <v>918300</v>
      </c>
      <c r="Y16" s="14">
        <f>Y12+Y13</f>
        <v>18056944</v>
      </c>
      <c r="Z16" s="14">
        <f>Z12+Z13</f>
        <v>22185121</v>
      </c>
      <c r="AA16" s="14">
        <f>AA12+AA13</f>
        <v>22525031</v>
      </c>
    </row>
    <row r="17" spans="1:27" s="95" customFormat="1" ht="16.5">
      <c r="A17" s="1">
        <v>14</v>
      </c>
      <c r="B17" s="285" t="s">
        <v>146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7"/>
      <c r="O17" s="288" t="s">
        <v>125</v>
      </c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90"/>
    </row>
    <row r="18" spans="1:27" s="11" customFormat="1" ht="47.25">
      <c r="A18" s="1">
        <v>15</v>
      </c>
      <c r="B18" s="90" t="s">
        <v>312</v>
      </c>
      <c r="C18" s="5">
        <f>Bevételek!C130</f>
        <v>0</v>
      </c>
      <c r="D18" s="5">
        <f>Bevételek!D130</f>
        <v>0</v>
      </c>
      <c r="E18" s="5">
        <f>Bevételek!E130</f>
        <v>0</v>
      </c>
      <c r="F18" s="5">
        <f>Bevételek!C131</f>
        <v>0</v>
      </c>
      <c r="G18" s="5">
        <f>Bevételek!D131</f>
        <v>0</v>
      </c>
      <c r="H18" s="5">
        <f>Bevételek!E131</f>
        <v>0</v>
      </c>
      <c r="I18" s="5">
        <f>Bevételek!C132</f>
        <v>0</v>
      </c>
      <c r="J18" s="5">
        <f>Bevételek!D132</f>
        <v>0</v>
      </c>
      <c r="K18" s="5">
        <f>Bevételek!E132</f>
        <v>0</v>
      </c>
      <c r="L18" s="5">
        <f>C18+F18+I18</f>
        <v>0</v>
      </c>
      <c r="M18" s="5">
        <f>D18+G18+J18</f>
        <v>0</v>
      </c>
      <c r="N18" s="5">
        <f>E18+H18+K18</f>
        <v>0</v>
      </c>
      <c r="O18" s="90" t="s">
        <v>120</v>
      </c>
      <c r="P18" s="5">
        <f>Kiadás!C130</f>
        <v>0</v>
      </c>
      <c r="Q18" s="5">
        <f>Kiadás!D130</f>
        <v>0</v>
      </c>
      <c r="R18" s="5">
        <f>Kiadás!E130</f>
        <v>0</v>
      </c>
      <c r="S18" s="5">
        <f>Kiadás!C131</f>
        <v>4011381</v>
      </c>
      <c r="T18" s="5">
        <f>Kiadás!D131</f>
        <v>1509481</v>
      </c>
      <c r="U18" s="5">
        <f>Kiadás!E131</f>
        <v>2509481</v>
      </c>
      <c r="V18" s="5">
        <f>Kiadás!C132</f>
        <v>0</v>
      </c>
      <c r="W18" s="5">
        <f>Kiadás!D132</f>
        <v>0</v>
      </c>
      <c r="X18" s="5">
        <f>Kiadás!E132</f>
        <v>0</v>
      </c>
      <c r="Y18" s="5">
        <f>P18+S18+V18</f>
        <v>4011381</v>
      </c>
      <c r="Z18" s="5">
        <f>Q18+T18+W18</f>
        <v>1509481</v>
      </c>
      <c r="AA18" s="5">
        <f>R18+U18+X18</f>
        <v>2509481</v>
      </c>
    </row>
    <row r="19" spans="1:27" s="11" customFormat="1" ht="15.75">
      <c r="A19" s="1">
        <v>16</v>
      </c>
      <c r="B19" s="90" t="s">
        <v>146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0</v>
      </c>
      <c r="G19" s="5">
        <f>Bevételek!D237</f>
        <v>0</v>
      </c>
      <c r="H19" s="5">
        <f>Bevételek!E237</f>
        <v>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>C19+F19+I19</f>
        <v>0</v>
      </c>
      <c r="M19" s="5">
        <f>D19+G19+J19</f>
        <v>0</v>
      </c>
      <c r="N19" s="5">
        <f>E19+H19+K19</f>
        <v>0</v>
      </c>
      <c r="O19" s="90" t="s">
        <v>54</v>
      </c>
      <c r="P19" s="5">
        <f>Kiadás!C134</f>
        <v>0</v>
      </c>
      <c r="Q19" s="5">
        <f>Kiadás!D134</f>
        <v>0</v>
      </c>
      <c r="R19" s="5">
        <f>Kiadás!E134</f>
        <v>0</v>
      </c>
      <c r="S19" s="5">
        <f>Kiadás!C135</f>
        <v>2788560</v>
      </c>
      <c r="T19" s="5">
        <f>Kiadás!D135</f>
        <v>2788560</v>
      </c>
      <c r="U19" s="5">
        <f>Kiadás!E135</f>
        <v>2788560</v>
      </c>
      <c r="V19" s="5">
        <f>Kiadás!C136</f>
        <v>0</v>
      </c>
      <c r="W19" s="5">
        <f>Kiadás!D136</f>
        <v>0</v>
      </c>
      <c r="X19" s="5">
        <f>Kiadás!E136</f>
        <v>0</v>
      </c>
      <c r="Y19" s="5">
        <f>P19+S19+V19</f>
        <v>2788560</v>
      </c>
      <c r="Z19" s="5">
        <f>Q19+T19+W19</f>
        <v>2788560</v>
      </c>
      <c r="AA19" s="5">
        <f>R19+U19+X19</f>
        <v>2788560</v>
      </c>
    </row>
    <row r="20" spans="1:27" s="11" customFormat="1" ht="31.5">
      <c r="A20" s="1">
        <v>17</v>
      </c>
      <c r="B20" s="90" t="s">
        <v>384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0</v>
      </c>
      <c r="G20" s="5">
        <f>Bevételek!D264</f>
        <v>0</v>
      </c>
      <c r="H20" s="5">
        <f>Bevételek!E264</f>
        <v>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>C20+F20+I20</f>
        <v>0</v>
      </c>
      <c r="M20" s="5">
        <f>D20+G20+J20</f>
        <v>0</v>
      </c>
      <c r="N20" s="5">
        <f>E20+H20+K20</f>
        <v>0</v>
      </c>
      <c r="O20" s="90" t="s">
        <v>220</v>
      </c>
      <c r="P20" s="5">
        <f>Kiadás!C138</f>
        <v>0</v>
      </c>
      <c r="Q20" s="5">
        <f>Kiadás!D138</f>
        <v>0</v>
      </c>
      <c r="R20" s="5">
        <f>Kiadás!E138</f>
        <v>0</v>
      </c>
      <c r="S20" s="5">
        <f>Kiadás!C139</f>
        <v>23655</v>
      </c>
      <c r="T20" s="5">
        <f>Kiadás!D139</f>
        <v>53655</v>
      </c>
      <c r="U20" s="5">
        <f>Kiadás!E139</f>
        <v>53655</v>
      </c>
      <c r="V20" s="5">
        <f>Kiadás!C140</f>
        <v>0</v>
      </c>
      <c r="W20" s="5">
        <f>Kiadás!D140</f>
        <v>0</v>
      </c>
      <c r="X20" s="5">
        <f>Kiadás!E140</f>
        <v>0</v>
      </c>
      <c r="Y20" s="5">
        <f>P20+S20+V20</f>
        <v>23655</v>
      </c>
      <c r="Z20" s="5">
        <f>Q20+T20+W20</f>
        <v>53655</v>
      </c>
      <c r="AA20" s="5">
        <f>R20+U20+X20</f>
        <v>53655</v>
      </c>
    </row>
    <row r="21" spans="1:27" s="11" customFormat="1" ht="15.75">
      <c r="A21" s="1">
        <v>18</v>
      </c>
      <c r="B21" s="91" t="s">
        <v>94</v>
      </c>
      <c r="C21" s="13">
        <f>SUM(C18:C20)</f>
        <v>0</v>
      </c>
      <c r="D21" s="13">
        <f>SUM(D18:D20)</f>
        <v>0</v>
      </c>
      <c r="E21" s="13">
        <f>SUM(E18:E20)</f>
        <v>0</v>
      </c>
      <c r="F21" s="13">
        <f>SUM(F18:F20)</f>
        <v>0</v>
      </c>
      <c r="G21" s="13">
        <f>SUM(G18:G20)</f>
        <v>0</v>
      </c>
      <c r="H21" s="13">
        <f>SUM(H18:H20)</f>
        <v>0</v>
      </c>
      <c r="I21" s="13">
        <f>SUM(I18:I20)</f>
        <v>0</v>
      </c>
      <c r="J21" s="13">
        <f>SUM(J18:J20)</f>
        <v>0</v>
      </c>
      <c r="K21" s="13">
        <f>SUM(K18:K20)</f>
        <v>0</v>
      </c>
      <c r="L21" s="13">
        <f>SUM(L18:L20)</f>
        <v>0</v>
      </c>
      <c r="M21" s="13">
        <f>SUM(M18:M20)</f>
        <v>0</v>
      </c>
      <c r="N21" s="13">
        <f>SUM(N18:N20)</f>
        <v>0</v>
      </c>
      <c r="O21" s="91" t="s">
        <v>95</v>
      </c>
      <c r="P21" s="13">
        <f>SUM(P18:P20)</f>
        <v>0</v>
      </c>
      <c r="Q21" s="13">
        <f>SUM(Q18:Q20)</f>
        <v>0</v>
      </c>
      <c r="R21" s="13">
        <f>SUM(R18:R20)</f>
        <v>0</v>
      </c>
      <c r="S21" s="13">
        <f>SUM(S18:S20)</f>
        <v>6823596</v>
      </c>
      <c r="T21" s="13">
        <f>SUM(T18:T20)</f>
        <v>4351696</v>
      </c>
      <c r="U21" s="13">
        <f>SUM(U18:U20)</f>
        <v>5351696</v>
      </c>
      <c r="V21" s="13">
        <f>SUM(V18:V20)</f>
        <v>0</v>
      </c>
      <c r="W21" s="13">
        <f>SUM(W18:W20)</f>
        <v>0</v>
      </c>
      <c r="X21" s="13">
        <f>SUM(X18:X20)</f>
        <v>0</v>
      </c>
      <c r="Y21" s="13">
        <f>SUM(Y18:Y20)</f>
        <v>6823596</v>
      </c>
      <c r="Z21" s="13">
        <f>SUM(Z18:Z20)</f>
        <v>4351696</v>
      </c>
      <c r="AA21" s="13">
        <f>SUM(AA18:AA20)</f>
        <v>5351696</v>
      </c>
    </row>
    <row r="22" spans="1:27" s="11" customFormat="1" ht="15.75">
      <c r="A22" s="1">
        <v>19</v>
      </c>
      <c r="B22" s="93" t="s">
        <v>152</v>
      </c>
      <c r="C22" s="94">
        <f>C21-P21</f>
        <v>0</v>
      </c>
      <c r="D22" s="94">
        <f>D21-Q21</f>
        <v>0</v>
      </c>
      <c r="E22" s="94">
        <f>E21-R21</f>
        <v>0</v>
      </c>
      <c r="F22" s="94">
        <f>F21-S21</f>
        <v>-6823596</v>
      </c>
      <c r="G22" s="94">
        <f>G21-T21</f>
        <v>-4351696</v>
      </c>
      <c r="H22" s="94">
        <f>H21-U21</f>
        <v>-5351696</v>
      </c>
      <c r="I22" s="94">
        <f>I21-V21</f>
        <v>0</v>
      </c>
      <c r="J22" s="94">
        <f>J21-W21</f>
        <v>0</v>
      </c>
      <c r="K22" s="94">
        <f>K21-X21</f>
        <v>0</v>
      </c>
      <c r="L22" s="94">
        <f>L21-Y21</f>
        <v>-6823596</v>
      </c>
      <c r="M22" s="94">
        <f>M21-Z21</f>
        <v>-4351696</v>
      </c>
      <c r="N22" s="94">
        <f>N21-AA21</f>
        <v>-5351696</v>
      </c>
      <c r="O22" s="284" t="s">
        <v>138</v>
      </c>
      <c r="P22" s="282">
        <f>Kiadás!C169</f>
        <v>0</v>
      </c>
      <c r="Q22" s="282">
        <f>Kiadás!D169</f>
        <v>0</v>
      </c>
      <c r="R22" s="282">
        <f>Kiadás!E169</f>
        <v>0</v>
      </c>
      <c r="S22" s="282">
        <f>Kiadás!C170</f>
        <v>0</v>
      </c>
      <c r="T22" s="282">
        <f>Kiadás!D170</f>
        <v>0</v>
      </c>
      <c r="U22" s="282">
        <f>Kiadás!E170</f>
        <v>0</v>
      </c>
      <c r="V22" s="282">
        <f>Kiadás!C171</f>
        <v>0</v>
      </c>
      <c r="W22" s="282">
        <f>Kiadás!D171</f>
        <v>0</v>
      </c>
      <c r="X22" s="282">
        <f>Kiadás!E171</f>
        <v>0</v>
      </c>
      <c r="Y22" s="282">
        <f>P22+S22+V22</f>
        <v>0</v>
      </c>
      <c r="Z22" s="282">
        <f>Q22+T22+W22</f>
        <v>0</v>
      </c>
      <c r="AA22" s="282">
        <f>R22+U22+X22</f>
        <v>0</v>
      </c>
    </row>
    <row r="23" spans="1:27" s="11" customFormat="1" ht="15.75">
      <c r="A23" s="1">
        <v>20</v>
      </c>
      <c r="B23" s="93" t="s">
        <v>143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>C23+F23+I23</f>
        <v>0</v>
      </c>
      <c r="M23" s="5">
        <f>D23+G23+J23</f>
        <v>0</v>
      </c>
      <c r="N23" s="5">
        <f>E23+H23+K23</f>
        <v>0</v>
      </c>
      <c r="O23" s="284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</row>
    <row r="24" spans="1:27" s="11" customFormat="1" ht="15.75">
      <c r="A24" s="1">
        <v>21</v>
      </c>
      <c r="B24" s="93" t="s">
        <v>144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>C24+F24+I24</f>
        <v>0</v>
      </c>
      <c r="M24" s="5">
        <f>D24+G24+J24</f>
        <v>0</v>
      </c>
      <c r="N24" s="5">
        <f>E24+H24+K24</f>
        <v>0</v>
      </c>
      <c r="O24" s="284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</row>
    <row r="25" spans="1:27" s="11" customFormat="1" ht="31.5">
      <c r="A25" s="1">
        <v>22</v>
      </c>
      <c r="B25" s="91" t="s">
        <v>12</v>
      </c>
      <c r="C25" s="14">
        <f>C21+C23+C24</f>
        <v>0</v>
      </c>
      <c r="D25" s="14">
        <f>D21+D23+D24</f>
        <v>0</v>
      </c>
      <c r="E25" s="14">
        <f>E21+E23+E24</f>
        <v>0</v>
      </c>
      <c r="F25" s="14">
        <f>F21+F23+F24</f>
        <v>0</v>
      </c>
      <c r="G25" s="14">
        <f>G21+G23+G24</f>
        <v>0</v>
      </c>
      <c r="H25" s="14">
        <f>H21+H23+H24</f>
        <v>0</v>
      </c>
      <c r="I25" s="14">
        <f>I21+I23+I24</f>
        <v>0</v>
      </c>
      <c r="J25" s="14">
        <f>J21+J23+J24</f>
        <v>0</v>
      </c>
      <c r="K25" s="14">
        <f>K21+K23+K24</f>
        <v>0</v>
      </c>
      <c r="L25" s="14">
        <f>L21+L23+L24</f>
        <v>0</v>
      </c>
      <c r="M25" s="14">
        <f>M21+M23+M24</f>
        <v>0</v>
      </c>
      <c r="N25" s="14">
        <f>N21+N23+N24</f>
        <v>0</v>
      </c>
      <c r="O25" s="91" t="s">
        <v>13</v>
      </c>
      <c r="P25" s="14">
        <f>P21+P22</f>
        <v>0</v>
      </c>
      <c r="Q25" s="14">
        <f>Q21+Q22</f>
        <v>0</v>
      </c>
      <c r="R25" s="14">
        <f>R21+R22</f>
        <v>0</v>
      </c>
      <c r="S25" s="14">
        <f>S21+S22</f>
        <v>6823596</v>
      </c>
      <c r="T25" s="14">
        <f>T21+T22</f>
        <v>4351696</v>
      </c>
      <c r="U25" s="14">
        <f>U21+U22</f>
        <v>5351696</v>
      </c>
      <c r="V25" s="14">
        <f>V21+V22</f>
        <v>0</v>
      </c>
      <c r="W25" s="14">
        <f>W21+W22</f>
        <v>0</v>
      </c>
      <c r="X25" s="14">
        <f>X21+X22</f>
        <v>0</v>
      </c>
      <c r="Y25" s="14">
        <f>Y21+Y22</f>
        <v>6823596</v>
      </c>
      <c r="Z25" s="14">
        <f>Z21+Z22</f>
        <v>4351696</v>
      </c>
      <c r="AA25" s="14">
        <f>AA21+AA22</f>
        <v>5351696</v>
      </c>
    </row>
    <row r="26" spans="1:27" s="95" customFormat="1" ht="16.5">
      <c r="A26" s="1">
        <v>23</v>
      </c>
      <c r="B26" s="288" t="s">
        <v>148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90"/>
      <c r="O26" s="288" t="s">
        <v>149</v>
      </c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90"/>
    </row>
    <row r="27" spans="1:27" s="11" customFormat="1" ht="15.75">
      <c r="A27" s="1">
        <v>24</v>
      </c>
      <c r="B27" s="90" t="s">
        <v>150</v>
      </c>
      <c r="C27" s="5">
        <f>C12+C21</f>
        <v>0</v>
      </c>
      <c r="D27" s="5">
        <f>D12+D21</f>
        <v>0</v>
      </c>
      <c r="E27" s="5">
        <f>E12+E21</f>
        <v>0</v>
      </c>
      <c r="F27" s="5">
        <f>F12+F21</f>
        <v>10455045</v>
      </c>
      <c r="G27" s="5">
        <f>G12+G21</f>
        <v>11846845</v>
      </c>
      <c r="H27" s="5">
        <f>H12+H21</f>
        <v>12736127</v>
      </c>
      <c r="I27" s="5">
        <f>I12+I21</f>
        <v>4023000</v>
      </c>
      <c r="J27" s="5">
        <f>J12+J21</f>
        <v>4023000</v>
      </c>
      <c r="K27" s="5">
        <f>K12+K21</f>
        <v>4023000</v>
      </c>
      <c r="L27" s="5">
        <f>L12+L21</f>
        <v>14478045</v>
      </c>
      <c r="M27" s="5">
        <f>M12+M21</f>
        <v>15869845</v>
      </c>
      <c r="N27" s="5">
        <f>N12+N21</f>
        <v>16759127</v>
      </c>
      <c r="O27" s="90" t="s">
        <v>151</v>
      </c>
      <c r="P27" s="5">
        <f aca="true" t="shared" si="0" ref="P27:Z27">P12+P21</f>
        <v>0</v>
      </c>
      <c r="Q27" s="5">
        <f t="shared" si="0"/>
        <v>0</v>
      </c>
      <c r="R27" s="5">
        <f>R12+R21</f>
        <v>0</v>
      </c>
      <c r="S27" s="5">
        <f t="shared" si="0"/>
        <v>23617280</v>
      </c>
      <c r="T27" s="5">
        <f t="shared" si="0"/>
        <v>25273557</v>
      </c>
      <c r="U27" s="5">
        <f>U12+U21</f>
        <v>26162839</v>
      </c>
      <c r="V27" s="5">
        <f t="shared" si="0"/>
        <v>918300</v>
      </c>
      <c r="W27" s="5">
        <f t="shared" si="0"/>
        <v>918300</v>
      </c>
      <c r="X27" s="5">
        <f>X12+X21</f>
        <v>918300</v>
      </c>
      <c r="Y27" s="5">
        <f t="shared" si="0"/>
        <v>24535580</v>
      </c>
      <c r="Z27" s="5">
        <f t="shared" si="0"/>
        <v>26191857</v>
      </c>
      <c r="AA27" s="5">
        <f>AA12+AA21</f>
        <v>27081139</v>
      </c>
    </row>
    <row r="28" spans="1:27" s="11" customFormat="1" ht="15.75">
      <c r="A28" s="1">
        <v>25</v>
      </c>
      <c r="B28" s="93" t="s">
        <v>152</v>
      </c>
      <c r="C28" s="94">
        <f>C27-P27</f>
        <v>0</v>
      </c>
      <c r="D28" s="94">
        <f>D27-Q27</f>
        <v>0</v>
      </c>
      <c r="E28" s="94">
        <f>E27-R27</f>
        <v>0</v>
      </c>
      <c r="F28" s="94">
        <f>F27-S27</f>
        <v>-13162235</v>
      </c>
      <c r="G28" s="94">
        <f>G27-T27</f>
        <v>-13426712</v>
      </c>
      <c r="H28" s="94">
        <f>H27-U27</f>
        <v>-13426712</v>
      </c>
      <c r="I28" s="94">
        <f>I27-V27</f>
        <v>3104700</v>
      </c>
      <c r="J28" s="94">
        <f>J27-W27</f>
        <v>3104700</v>
      </c>
      <c r="K28" s="94">
        <f>K27-X27</f>
        <v>3104700</v>
      </c>
      <c r="L28" s="94">
        <f>L27-Y27</f>
        <v>-10057535</v>
      </c>
      <c r="M28" s="94">
        <f>M27-Z27</f>
        <v>-10322012</v>
      </c>
      <c r="N28" s="94">
        <f>N27-AA27</f>
        <v>-10322012</v>
      </c>
      <c r="O28" s="284" t="s">
        <v>145</v>
      </c>
      <c r="P28" s="282">
        <f aca="true" t="shared" si="1" ref="P28:Z28">P13+P22</f>
        <v>0</v>
      </c>
      <c r="Q28" s="282">
        <f t="shared" si="1"/>
        <v>0</v>
      </c>
      <c r="R28" s="282">
        <f>R13+R22</f>
        <v>0</v>
      </c>
      <c r="S28" s="282">
        <f t="shared" si="1"/>
        <v>344960</v>
      </c>
      <c r="T28" s="282">
        <f t="shared" si="1"/>
        <v>344960</v>
      </c>
      <c r="U28" s="282">
        <f>U13+U22</f>
        <v>795588</v>
      </c>
      <c r="V28" s="282">
        <f t="shared" si="1"/>
        <v>0</v>
      </c>
      <c r="W28" s="282">
        <f t="shared" si="1"/>
        <v>0</v>
      </c>
      <c r="X28" s="282">
        <f>X13+X22</f>
        <v>0</v>
      </c>
      <c r="Y28" s="282">
        <f t="shared" si="1"/>
        <v>344960</v>
      </c>
      <c r="Z28" s="282">
        <f t="shared" si="1"/>
        <v>344960</v>
      </c>
      <c r="AA28" s="282">
        <f>AA13+AA22</f>
        <v>795588</v>
      </c>
    </row>
    <row r="29" spans="1:27" s="11" customFormat="1" ht="15.75">
      <c r="A29" s="1">
        <v>26</v>
      </c>
      <c r="B29" s="93" t="s">
        <v>143</v>
      </c>
      <c r="C29" s="5">
        <f aca="true" t="shared" si="2" ref="C29:I29">C14+C23</f>
        <v>0</v>
      </c>
      <c r="D29" s="5">
        <f t="shared" si="2"/>
        <v>0</v>
      </c>
      <c r="E29" s="5">
        <f>E14+E23</f>
        <v>0</v>
      </c>
      <c r="F29" s="5">
        <f t="shared" si="2"/>
        <v>10402495</v>
      </c>
      <c r="G29" s="5">
        <f t="shared" si="2"/>
        <v>10666972</v>
      </c>
      <c r="H29" s="5">
        <f>H14+H23</f>
        <v>10666972</v>
      </c>
      <c r="I29" s="5">
        <f t="shared" si="2"/>
        <v>0</v>
      </c>
      <c r="J29" s="5">
        <f aca="true" t="shared" si="3" ref="J29:M30">J14+J23</f>
        <v>0</v>
      </c>
      <c r="K29" s="5">
        <f>K14+K23</f>
        <v>0</v>
      </c>
      <c r="L29" s="5">
        <f t="shared" si="3"/>
        <v>10402495</v>
      </c>
      <c r="M29" s="5">
        <f t="shared" si="3"/>
        <v>10666972</v>
      </c>
      <c r="N29" s="5">
        <f>N14+N23</f>
        <v>10666972</v>
      </c>
      <c r="O29" s="284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</row>
    <row r="30" spans="1:27" s="11" customFormat="1" ht="15.75">
      <c r="A30" s="1">
        <v>27</v>
      </c>
      <c r="B30" s="93" t="s">
        <v>144</v>
      </c>
      <c r="C30" s="5">
        <f aca="true" t="shared" si="4" ref="C30:I30">C15+C24</f>
        <v>0</v>
      </c>
      <c r="D30" s="5">
        <f t="shared" si="4"/>
        <v>0</v>
      </c>
      <c r="E30" s="5">
        <f>E15+E24</f>
        <v>0</v>
      </c>
      <c r="F30" s="5">
        <f t="shared" si="4"/>
        <v>0</v>
      </c>
      <c r="G30" s="5">
        <f t="shared" si="4"/>
        <v>0</v>
      </c>
      <c r="H30" s="5">
        <f>H15+H24</f>
        <v>450628</v>
      </c>
      <c r="I30" s="5">
        <f t="shared" si="4"/>
        <v>0</v>
      </c>
      <c r="J30" s="5">
        <f t="shared" si="3"/>
        <v>0</v>
      </c>
      <c r="K30" s="5">
        <f>K15+K24</f>
        <v>0</v>
      </c>
      <c r="L30" s="5">
        <f t="shared" si="3"/>
        <v>0</v>
      </c>
      <c r="M30" s="5">
        <f t="shared" si="3"/>
        <v>0</v>
      </c>
      <c r="N30" s="5">
        <f>N15+N24</f>
        <v>450628</v>
      </c>
      <c r="O30" s="284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</row>
    <row r="31" spans="1:27" s="11" customFormat="1" ht="15.75">
      <c r="A31" s="1">
        <v>28</v>
      </c>
      <c r="B31" s="89" t="s">
        <v>7</v>
      </c>
      <c r="C31" s="14">
        <f>C27+C29+C30</f>
        <v>0</v>
      </c>
      <c r="D31" s="14">
        <f>D27+D29+D30</f>
        <v>0</v>
      </c>
      <c r="E31" s="14">
        <f>E27+E29+E30</f>
        <v>0</v>
      </c>
      <c r="F31" s="14">
        <f>F27+F29+F30</f>
        <v>20857540</v>
      </c>
      <c r="G31" s="14">
        <f>G27+G29+G30</f>
        <v>22513817</v>
      </c>
      <c r="H31" s="14">
        <f>H27+H29+H30</f>
        <v>23853727</v>
      </c>
      <c r="I31" s="14">
        <f>I27+I29+I30</f>
        <v>4023000</v>
      </c>
      <c r="J31" s="14">
        <f>J27+J29+J30</f>
        <v>4023000</v>
      </c>
      <c r="K31" s="14">
        <f>K27+K29+K30</f>
        <v>4023000</v>
      </c>
      <c r="L31" s="14">
        <f>L27+L29+L30</f>
        <v>24880540</v>
      </c>
      <c r="M31" s="14">
        <f>M27+M29+M30</f>
        <v>26536817</v>
      </c>
      <c r="N31" s="14">
        <f>N27+N29+N30</f>
        <v>27876727</v>
      </c>
      <c r="O31" s="89" t="s">
        <v>8</v>
      </c>
      <c r="P31" s="14">
        <f>SUM(P27:P30)</f>
        <v>0</v>
      </c>
      <c r="Q31" s="14">
        <f>SUM(Q27:Q30)</f>
        <v>0</v>
      </c>
      <c r="R31" s="14">
        <f>SUM(R27:R30)</f>
        <v>0</v>
      </c>
      <c r="S31" s="14">
        <f>SUM(S27:S30)</f>
        <v>23962240</v>
      </c>
      <c r="T31" s="14">
        <f>SUM(T27:T30)</f>
        <v>25618517</v>
      </c>
      <c r="U31" s="14">
        <f>SUM(U27:U30)</f>
        <v>26958427</v>
      </c>
      <c r="V31" s="14">
        <f>SUM(V27:V30)</f>
        <v>918300</v>
      </c>
      <c r="W31" s="14">
        <f>SUM(W27:W30)</f>
        <v>918300</v>
      </c>
      <c r="X31" s="14">
        <f>SUM(X27:X30)</f>
        <v>918300</v>
      </c>
      <c r="Y31" s="14">
        <f>SUM(Y27:Y30)</f>
        <v>24880540</v>
      </c>
      <c r="Z31" s="14">
        <f>SUM(Z27:Z30)</f>
        <v>26536817</v>
      </c>
      <c r="AA31" s="14">
        <f>SUM(AA27:AA30)</f>
        <v>27876727</v>
      </c>
    </row>
    <row r="32" spans="12:27" ht="15">
      <c r="L32" s="42"/>
      <c r="M32" s="42"/>
      <c r="N32" s="42"/>
      <c r="AA32" s="186" t="s">
        <v>607</v>
      </c>
    </row>
    <row r="33" spans="12:14" ht="15">
      <c r="L33" s="42"/>
      <c r="M33" s="42"/>
      <c r="N33" s="42"/>
    </row>
  </sheetData>
  <sheetProtection/>
  <mergeCells count="69">
    <mergeCell ref="A1:AA1"/>
    <mergeCell ref="B26:N26"/>
    <mergeCell ref="B17:N17"/>
    <mergeCell ref="B6:N6"/>
    <mergeCell ref="O26:AA26"/>
    <mergeCell ref="O17:AA17"/>
    <mergeCell ref="O6:AA6"/>
    <mergeCell ref="AA13:AA15"/>
    <mergeCell ref="AA28:AA30"/>
    <mergeCell ref="X22:X24"/>
    <mergeCell ref="X28:X30"/>
    <mergeCell ref="Z13:Z15"/>
    <mergeCell ref="Y28:Y30"/>
    <mergeCell ref="Z22:Z24"/>
    <mergeCell ref="Z28:Z30"/>
    <mergeCell ref="AA22:AA24"/>
    <mergeCell ref="U22:U24"/>
    <mergeCell ref="U28:U30"/>
    <mergeCell ref="W13:W15"/>
    <mergeCell ref="W22:W24"/>
    <mergeCell ref="W28:W30"/>
    <mergeCell ref="I4:K4"/>
    <mergeCell ref="X13:X15"/>
    <mergeCell ref="R22:R24"/>
    <mergeCell ref="R28:R30"/>
    <mergeCell ref="T22:T24"/>
    <mergeCell ref="T28:T30"/>
    <mergeCell ref="O28:O30"/>
    <mergeCell ref="U13:U15"/>
    <mergeCell ref="S28:S30"/>
    <mergeCell ref="T13:T15"/>
    <mergeCell ref="B4:B5"/>
    <mergeCell ref="J10:J11"/>
    <mergeCell ref="M10:M11"/>
    <mergeCell ref="Q13:Q15"/>
    <mergeCell ref="C4:E4"/>
    <mergeCell ref="F4:H4"/>
    <mergeCell ref="G10:G11"/>
    <mergeCell ref="V28:V30"/>
    <mergeCell ref="V22:V24"/>
    <mergeCell ref="P22:P24"/>
    <mergeCell ref="Q28:Q30"/>
    <mergeCell ref="D10:D11"/>
    <mergeCell ref="B10:B11"/>
    <mergeCell ref="C10:C11"/>
    <mergeCell ref="E10:E11"/>
    <mergeCell ref="F10:F11"/>
    <mergeCell ref="O22:O24"/>
    <mergeCell ref="K10:K11"/>
    <mergeCell ref="Y22:Y24"/>
    <mergeCell ref="S22:S24"/>
    <mergeCell ref="Y13:Y15"/>
    <mergeCell ref="O4:O5"/>
    <mergeCell ref="O13:O15"/>
    <mergeCell ref="P13:P15"/>
    <mergeCell ref="H10:H11"/>
    <mergeCell ref="N10:N11"/>
    <mergeCell ref="V13:V15"/>
    <mergeCell ref="S13:S15"/>
    <mergeCell ref="R13:R15"/>
    <mergeCell ref="P28:P30"/>
    <mergeCell ref="Q22:Q24"/>
    <mergeCell ref="I10:I11"/>
    <mergeCell ref="Y4:AA4"/>
    <mergeCell ref="V4:X4"/>
    <mergeCell ref="S4:U4"/>
    <mergeCell ref="P4:R4"/>
    <mergeCell ref="L10:L11"/>
    <mergeCell ref="L4:N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37" r:id="rId1"/>
  <headerFooter>
    <oddHeader>&amp;R&amp;"Arial,Normál"&amp;10 1. melléklet az 1/2018.(III.12.)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3"/>
  <sheetViews>
    <sheetView zoomScalePageLayoutView="0" workbookViewId="0" topLeftCell="A4">
      <selection activeCell="G7" sqref="G7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0" width="12.7109375" style="20" customWidth="1"/>
    <col min="11" max="12" width="12.421875" style="2" customWidth="1"/>
    <col min="13" max="16384" width="9.140625" style="2" customWidth="1"/>
  </cols>
  <sheetData>
    <row r="1" spans="1:12" ht="15.75">
      <c r="A1" s="272" t="s">
        <v>555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5.75">
      <c r="A2" s="272" t="s">
        <v>484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88" t="s">
        <v>57</v>
      </c>
      <c r="I4" s="188" t="s">
        <v>58</v>
      </c>
      <c r="J4" s="188" t="s">
        <v>103</v>
      </c>
      <c r="K4" s="188" t="s">
        <v>104</v>
      </c>
      <c r="L4" s="188" t="s">
        <v>59</v>
      </c>
    </row>
    <row r="5" spans="1:12" s="3" customFormat="1" ht="15.75">
      <c r="A5" s="1">
        <v>1</v>
      </c>
      <c r="B5" s="283" t="s">
        <v>9</v>
      </c>
      <c r="C5" s="283" t="s">
        <v>153</v>
      </c>
      <c r="D5" s="292" t="s">
        <v>14</v>
      </c>
      <c r="E5" s="293"/>
      <c r="F5" s="293"/>
      <c r="G5" s="292" t="s">
        <v>15</v>
      </c>
      <c r="H5" s="293"/>
      <c r="I5" s="293"/>
      <c r="J5" s="292" t="s">
        <v>16</v>
      </c>
      <c r="K5" s="293"/>
      <c r="L5" s="294"/>
    </row>
    <row r="6" spans="1:12" s="3" customFormat="1" ht="31.5">
      <c r="A6" s="1">
        <v>2</v>
      </c>
      <c r="B6" s="283"/>
      <c r="C6" s="283"/>
      <c r="D6" s="40" t="s">
        <v>4</v>
      </c>
      <c r="E6" s="4" t="s">
        <v>642</v>
      </c>
      <c r="F6" s="4" t="s">
        <v>643</v>
      </c>
      <c r="G6" s="40" t="s">
        <v>4</v>
      </c>
      <c r="H6" s="4" t="s">
        <v>642</v>
      </c>
      <c r="I6" s="4" t="s">
        <v>643</v>
      </c>
      <c r="J6" s="40" t="s">
        <v>4</v>
      </c>
      <c r="K6" s="4" t="s">
        <v>642</v>
      </c>
      <c r="L6" s="4" t="s">
        <v>643</v>
      </c>
    </row>
    <row r="7" spans="1:12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 t="s">
        <v>677</v>
      </c>
      <c r="B8" s="7" t="s">
        <v>644</v>
      </c>
      <c r="C8" s="100">
        <v>2</v>
      </c>
      <c r="D8" s="5">
        <v>0</v>
      </c>
      <c r="E8" s="5">
        <v>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0</v>
      </c>
      <c r="L8" s="5">
        <f>F8+I8</f>
        <v>1000000</v>
      </c>
    </row>
    <row r="9" spans="1:12" s="3" customFormat="1" ht="47.25">
      <c r="A9" s="1" t="s">
        <v>678</v>
      </c>
      <c r="B9" s="7" t="s">
        <v>212</v>
      </c>
      <c r="C9" s="100"/>
      <c r="D9" s="5">
        <f>SUM(D8)</f>
        <v>0</v>
      </c>
      <c r="E9" s="5">
        <f>SUM(E8)</f>
        <v>0</v>
      </c>
      <c r="F9" s="5">
        <f>SUM(F8)</f>
        <v>1000000</v>
      </c>
      <c r="G9" s="116"/>
      <c r="H9" s="116"/>
      <c r="I9" s="116"/>
      <c r="J9" s="116"/>
      <c r="K9" s="116"/>
      <c r="L9" s="116"/>
    </row>
    <row r="10" spans="1:12" s="3" customFormat="1" ht="15.75" hidden="1">
      <c r="A10" s="1"/>
      <c r="B10" s="122" t="s">
        <v>529</v>
      </c>
      <c r="C10" s="100">
        <v>2</v>
      </c>
      <c r="D10" s="5"/>
      <c r="E10" s="5"/>
      <c r="F10" s="5"/>
      <c r="G10" s="5">
        <v>0</v>
      </c>
      <c r="H10" s="5">
        <v>0</v>
      </c>
      <c r="I10" s="5">
        <v>0</v>
      </c>
      <c r="J10" s="5">
        <f>D10+G10</f>
        <v>0</v>
      </c>
      <c r="K10" s="5">
        <f>E10+H10</f>
        <v>0</v>
      </c>
      <c r="L10" s="5">
        <f>F10+I10</f>
        <v>0</v>
      </c>
    </row>
    <row r="11" spans="1:12" s="3" customFormat="1" ht="31.5">
      <c r="A11" s="1">
        <v>4</v>
      </c>
      <c r="B11" s="7" t="s">
        <v>560</v>
      </c>
      <c r="C11" s="100">
        <v>2</v>
      </c>
      <c r="D11" s="5">
        <v>3054080</v>
      </c>
      <c r="E11" s="5">
        <v>1084080</v>
      </c>
      <c r="F11" s="5">
        <v>1058568</v>
      </c>
      <c r="G11" s="5">
        <v>827301</v>
      </c>
      <c r="H11" s="5">
        <v>295401</v>
      </c>
      <c r="I11" s="5">
        <v>285813</v>
      </c>
      <c r="J11" s="5">
        <f>D11+G11</f>
        <v>3881381</v>
      </c>
      <c r="K11" s="5">
        <f>E11+H11</f>
        <v>1379481</v>
      </c>
      <c r="L11" s="5">
        <f>F11+I11</f>
        <v>1344381</v>
      </c>
    </row>
    <row r="12" spans="1:12" s="3" customFormat="1" ht="31.5">
      <c r="A12" s="1">
        <v>5</v>
      </c>
      <c r="B12" s="122" t="s">
        <v>561</v>
      </c>
      <c r="C12" s="100">
        <v>2</v>
      </c>
      <c r="D12" s="5">
        <v>10000</v>
      </c>
      <c r="E12" s="5">
        <v>10000</v>
      </c>
      <c r="F12" s="5">
        <v>10000</v>
      </c>
      <c r="G12" s="5">
        <v>0</v>
      </c>
      <c r="H12" s="5">
        <v>0</v>
      </c>
      <c r="I12" s="5">
        <v>0</v>
      </c>
      <c r="J12" s="5">
        <f>D12+G12</f>
        <v>10000</v>
      </c>
      <c r="K12" s="5">
        <f>E12+H12</f>
        <v>10000</v>
      </c>
      <c r="L12" s="5">
        <f>F12+I12</f>
        <v>10000</v>
      </c>
    </row>
    <row r="13" spans="1:12" s="3" customFormat="1" ht="31.5">
      <c r="A13" s="1">
        <v>6</v>
      </c>
      <c r="B13" s="122" t="s">
        <v>675</v>
      </c>
      <c r="C13" s="100">
        <v>2</v>
      </c>
      <c r="D13" s="5">
        <v>94488</v>
      </c>
      <c r="E13" s="5">
        <v>94488</v>
      </c>
      <c r="F13" s="5">
        <v>120000</v>
      </c>
      <c r="G13" s="5">
        <v>25512</v>
      </c>
      <c r="H13" s="5">
        <v>25512</v>
      </c>
      <c r="I13" s="5">
        <v>35100</v>
      </c>
      <c r="J13" s="5">
        <f>D13+G13</f>
        <v>120000</v>
      </c>
      <c r="K13" s="5">
        <f>E13+H13</f>
        <v>120000</v>
      </c>
      <c r="L13" s="5">
        <f>F13+I13</f>
        <v>155100</v>
      </c>
    </row>
    <row r="14" spans="1:12" s="3" customFormat="1" ht="31.5">
      <c r="A14" s="1">
        <v>7</v>
      </c>
      <c r="B14" s="7" t="s">
        <v>211</v>
      </c>
      <c r="C14" s="100"/>
      <c r="D14" s="5">
        <f>SUM(D10:D13)</f>
        <v>3158568</v>
      </c>
      <c r="E14" s="5">
        <f>SUM(E10:E13)</f>
        <v>1188568</v>
      </c>
      <c r="F14" s="5">
        <f>SUM(F10:F13)</f>
        <v>1188568</v>
      </c>
      <c r="G14" s="116"/>
      <c r="H14" s="116"/>
      <c r="I14" s="116"/>
      <c r="J14" s="116"/>
      <c r="K14" s="116"/>
      <c r="L14" s="116"/>
    </row>
    <row r="15" spans="1:12" s="3" customFormat="1" ht="15.75" hidden="1">
      <c r="A15" s="1"/>
      <c r="B15" s="7"/>
      <c r="C15" s="100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210</v>
      </c>
      <c r="C16" s="100"/>
      <c r="D16" s="5">
        <f>SUM(D15)</f>
        <v>0</v>
      </c>
      <c r="E16" s="5">
        <f>SUM(E15)</f>
        <v>0</v>
      </c>
      <c r="F16" s="5">
        <f>SUM(F15)</f>
        <v>0</v>
      </c>
      <c r="G16" s="116"/>
      <c r="H16" s="116"/>
      <c r="I16" s="116"/>
      <c r="J16" s="116"/>
      <c r="K16" s="116"/>
      <c r="L16" s="116"/>
    </row>
    <row r="17" spans="1:12" s="3" customFormat="1" ht="15.75" hidden="1">
      <c r="A17" s="1"/>
      <c r="B17" s="122"/>
      <c r="C17" s="100"/>
      <c r="D17" s="5"/>
      <c r="E17" s="5"/>
      <c r="F17" s="5"/>
      <c r="G17" s="5"/>
      <c r="H17" s="5"/>
      <c r="I17" s="5"/>
      <c r="J17" s="5">
        <f>D17+G17</f>
        <v>0</v>
      </c>
      <c r="K17" s="5">
        <f>E17+H17</f>
        <v>0</v>
      </c>
      <c r="L17" s="5">
        <f>F17+I17</f>
        <v>0</v>
      </c>
    </row>
    <row r="18" spans="1:12" s="3" customFormat="1" ht="15.75" hidden="1">
      <c r="A18" s="1"/>
      <c r="B18" s="122"/>
      <c r="C18" s="100"/>
      <c r="D18" s="5"/>
      <c r="E18" s="5"/>
      <c r="F18" s="5"/>
      <c r="G18" s="5"/>
      <c r="H18" s="5"/>
      <c r="I18" s="5"/>
      <c r="J18" s="5">
        <f>D18+G18</f>
        <v>0</v>
      </c>
      <c r="K18" s="5">
        <f>E18+H18</f>
        <v>0</v>
      </c>
      <c r="L18" s="5">
        <f>F18+I18</f>
        <v>0</v>
      </c>
    </row>
    <row r="19" spans="1:12" s="3" customFormat="1" ht="15.75" hidden="1">
      <c r="A19" s="1"/>
      <c r="B19" s="7"/>
      <c r="C19" s="100"/>
      <c r="D19" s="5"/>
      <c r="E19" s="5"/>
      <c r="F19" s="5"/>
      <c r="G19" s="5"/>
      <c r="H19" s="5"/>
      <c r="I19" s="5"/>
      <c r="J19" s="5">
        <f>D19+G19</f>
        <v>0</v>
      </c>
      <c r="K19" s="5">
        <f>E19+H19</f>
        <v>0</v>
      </c>
      <c r="L19" s="5">
        <f>F19+I19</f>
        <v>0</v>
      </c>
    </row>
    <row r="20" spans="1:12" s="3" customFormat="1" ht="15.75" hidden="1">
      <c r="A20" s="1"/>
      <c r="B20" s="7"/>
      <c r="C20" s="100"/>
      <c r="D20" s="5"/>
      <c r="E20" s="5"/>
      <c r="F20" s="5"/>
      <c r="G20" s="5"/>
      <c r="H20" s="5"/>
      <c r="I20" s="5"/>
      <c r="J20" s="5">
        <f>D20+G20</f>
        <v>0</v>
      </c>
      <c r="K20" s="5">
        <f>E20+H20</f>
        <v>0</v>
      </c>
      <c r="L20" s="5">
        <f>F20+I20</f>
        <v>0</v>
      </c>
    </row>
    <row r="21" spans="1:12" s="3" customFormat="1" ht="15.75" hidden="1">
      <c r="A21" s="1"/>
      <c r="B21" s="7" t="s">
        <v>547</v>
      </c>
      <c r="C21" s="100">
        <v>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>D21+G21</f>
        <v>0</v>
      </c>
      <c r="K21" s="5">
        <f>E21+H21</f>
        <v>0</v>
      </c>
      <c r="L21" s="5">
        <f>F21+I21</f>
        <v>0</v>
      </c>
    </row>
    <row r="22" spans="1:12" s="3" customFormat="1" ht="31.5" hidden="1">
      <c r="A22" s="1"/>
      <c r="B22" s="7" t="s">
        <v>213</v>
      </c>
      <c r="C22" s="100"/>
      <c r="D22" s="5">
        <f>SUM(D17:D21)</f>
        <v>0</v>
      </c>
      <c r="E22" s="5">
        <f>SUM(E17:E21)</f>
        <v>0</v>
      </c>
      <c r="F22" s="5">
        <f>SUM(F17:F21)</f>
        <v>0</v>
      </c>
      <c r="G22" s="116"/>
      <c r="H22" s="116"/>
      <c r="I22" s="116"/>
      <c r="J22" s="116"/>
      <c r="K22" s="116"/>
      <c r="L22" s="116"/>
    </row>
    <row r="23" spans="1:12" s="3" customFormat="1" ht="15.75" hidden="1">
      <c r="A23" s="1"/>
      <c r="B23" s="7" t="s">
        <v>214</v>
      </c>
      <c r="C23" s="100"/>
      <c r="D23" s="5"/>
      <c r="E23" s="5"/>
      <c r="F23" s="5"/>
      <c r="G23" s="116"/>
      <c r="H23" s="116"/>
      <c r="I23" s="116"/>
      <c r="J23" s="116"/>
      <c r="K23" s="116"/>
      <c r="L23" s="116"/>
    </row>
    <row r="24" spans="1:12" s="3" customFormat="1" ht="31.5" hidden="1">
      <c r="A24" s="1"/>
      <c r="B24" s="7" t="s">
        <v>215</v>
      </c>
      <c r="C24" s="100"/>
      <c r="D24" s="5"/>
      <c r="E24" s="5"/>
      <c r="F24" s="5"/>
      <c r="G24" s="116"/>
      <c r="H24" s="116"/>
      <c r="I24" s="116"/>
      <c r="J24" s="116"/>
      <c r="K24" s="116"/>
      <c r="L24" s="116"/>
    </row>
    <row r="25" spans="1:12" s="3" customFormat="1" ht="47.25">
      <c r="A25" s="1">
        <v>8</v>
      </c>
      <c r="B25" s="7" t="s">
        <v>234</v>
      </c>
      <c r="C25" s="100"/>
      <c r="D25" s="116"/>
      <c r="E25" s="116"/>
      <c r="F25" s="116"/>
      <c r="G25" s="5">
        <f>SUM(G7:G24)</f>
        <v>852813</v>
      </c>
      <c r="H25" s="5">
        <f>SUM(H7:H24)</f>
        <v>320913</v>
      </c>
      <c r="I25" s="5">
        <f>SUM(I7:I24)</f>
        <v>320913</v>
      </c>
      <c r="J25" s="116"/>
      <c r="K25" s="116"/>
      <c r="L25" s="116"/>
    </row>
    <row r="26" spans="1:12" s="3" customFormat="1" ht="15.75">
      <c r="A26" s="1">
        <v>9</v>
      </c>
      <c r="B26" s="9" t="s">
        <v>120</v>
      </c>
      <c r="C26" s="100"/>
      <c r="D26" s="14">
        <f>SUM(D27:D29)</f>
        <v>3158568</v>
      </c>
      <c r="E26" s="14">
        <f>SUM(E27:E29)</f>
        <v>1188568</v>
      </c>
      <c r="F26" s="14">
        <f>SUM(F27:F29)</f>
        <v>2188568</v>
      </c>
      <c r="G26" s="14">
        <f>SUM(G27:G29)</f>
        <v>852813</v>
      </c>
      <c r="H26" s="14">
        <f>SUM(H27:H29)</f>
        <v>320913</v>
      </c>
      <c r="I26" s="14">
        <f>SUM(I27:I29)</f>
        <v>320913</v>
      </c>
      <c r="J26" s="14">
        <f>D26+G26</f>
        <v>4011381</v>
      </c>
      <c r="K26" s="14">
        <f>E26+H26</f>
        <v>1509481</v>
      </c>
      <c r="L26" s="14">
        <f>F26+I26</f>
        <v>2509481</v>
      </c>
    </row>
    <row r="27" spans="1:12" s="3" customFormat="1" ht="31.5">
      <c r="A27" s="1">
        <v>10</v>
      </c>
      <c r="B27" s="87" t="s">
        <v>406</v>
      </c>
      <c r="C27" s="100">
        <v>1</v>
      </c>
      <c r="D27" s="5">
        <f aca="true" t="shared" si="0" ref="D27:I27">SUMIF($C$7:$C$26,"1",D$7:D$26)</f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>D27+G27</f>
        <v>0</v>
      </c>
      <c r="K27" s="5">
        <f>E27+H27</f>
        <v>0</v>
      </c>
      <c r="L27" s="5">
        <f>F27+I27</f>
        <v>0</v>
      </c>
    </row>
    <row r="28" spans="1:12" s="3" customFormat="1" ht="15.75">
      <c r="A28" s="1">
        <v>11</v>
      </c>
      <c r="B28" s="87" t="s">
        <v>245</v>
      </c>
      <c r="C28" s="100">
        <v>2</v>
      </c>
      <c r="D28" s="5">
        <f aca="true" t="shared" si="1" ref="D28:I28">SUMIF($C$7:$C$26,"2",D$7:D$26)</f>
        <v>3158568</v>
      </c>
      <c r="E28" s="5">
        <f t="shared" si="1"/>
        <v>1188568</v>
      </c>
      <c r="F28" s="5">
        <f t="shared" si="1"/>
        <v>2188568</v>
      </c>
      <c r="G28" s="5">
        <f t="shared" si="1"/>
        <v>852813</v>
      </c>
      <c r="H28" s="5">
        <f t="shared" si="1"/>
        <v>320913</v>
      </c>
      <c r="I28" s="5">
        <f t="shared" si="1"/>
        <v>320913</v>
      </c>
      <c r="J28" s="5">
        <f>D28+G28</f>
        <v>4011381</v>
      </c>
      <c r="K28" s="5">
        <f>E28+H28</f>
        <v>1509481</v>
      </c>
      <c r="L28" s="5">
        <f>F28+I28</f>
        <v>2509481</v>
      </c>
    </row>
    <row r="29" spans="1:12" s="3" customFormat="1" ht="15.75">
      <c r="A29" s="1">
        <v>12</v>
      </c>
      <c r="B29" s="87" t="s">
        <v>137</v>
      </c>
      <c r="C29" s="100">
        <v>3</v>
      </c>
      <c r="D29" s="5">
        <f aca="true" t="shared" si="2" ref="D29:I29">SUMIF($C$7:$C$26,"3",D$7:D$26)</f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  <c r="H29" s="5">
        <f t="shared" si="2"/>
        <v>0</v>
      </c>
      <c r="I29" s="5">
        <f t="shared" si="2"/>
        <v>0</v>
      </c>
      <c r="J29" s="5">
        <f>D29+G29</f>
        <v>0</v>
      </c>
      <c r="K29" s="5">
        <f>E29+H29</f>
        <v>0</v>
      </c>
      <c r="L29" s="5">
        <f>F29+I29</f>
        <v>0</v>
      </c>
    </row>
    <row r="30" spans="1:12" s="3" customFormat="1" ht="15.75">
      <c r="A30" s="1">
        <v>13</v>
      </c>
      <c r="B30" s="105" t="s">
        <v>54</v>
      </c>
      <c r="C30" s="100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14</v>
      </c>
      <c r="B31" s="122" t="s">
        <v>500</v>
      </c>
      <c r="C31" s="100">
        <v>2</v>
      </c>
      <c r="D31" s="5">
        <v>2195717</v>
      </c>
      <c r="E31" s="5">
        <v>2195717</v>
      </c>
      <c r="F31" s="5">
        <v>2195717</v>
      </c>
      <c r="G31" s="5">
        <v>592843</v>
      </c>
      <c r="H31" s="5">
        <v>592843</v>
      </c>
      <c r="I31" s="5">
        <v>592843</v>
      </c>
      <c r="J31" s="5">
        <f>D31+G31</f>
        <v>2788560</v>
      </c>
      <c r="K31" s="5">
        <f>E31+H31</f>
        <v>2788560</v>
      </c>
      <c r="L31" s="5">
        <f>F31+I31</f>
        <v>2788560</v>
      </c>
    </row>
    <row r="32" spans="1:12" s="3" customFormat="1" ht="15.75" hidden="1">
      <c r="A32" s="1"/>
      <c r="B32" s="122" t="s">
        <v>524</v>
      </c>
      <c r="C32" s="100">
        <v>2</v>
      </c>
      <c r="D32" s="5"/>
      <c r="E32" s="5"/>
      <c r="F32" s="5"/>
      <c r="G32" s="5"/>
      <c r="H32" s="5"/>
      <c r="I32" s="5"/>
      <c r="J32" s="5">
        <f>D32+G32</f>
        <v>0</v>
      </c>
      <c r="K32" s="5">
        <f>E32+H32</f>
        <v>0</v>
      </c>
      <c r="L32" s="5">
        <f>F32+I32</f>
        <v>0</v>
      </c>
    </row>
    <row r="33" spans="1:12" s="3" customFormat="1" ht="15.75" hidden="1">
      <c r="A33" s="1"/>
      <c r="B33" s="7" t="s">
        <v>546</v>
      </c>
      <c r="C33" s="100">
        <v>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D33+G33</f>
        <v>0</v>
      </c>
      <c r="K33" s="5">
        <f>E33+H33</f>
        <v>0</v>
      </c>
      <c r="L33" s="5">
        <f>F33+I33</f>
        <v>0</v>
      </c>
    </row>
    <row r="34" spans="1:12" s="3" customFormat="1" ht="15.75" hidden="1">
      <c r="A34" s="1"/>
      <c r="B34" s="7" t="s">
        <v>543</v>
      </c>
      <c r="C34" s="100">
        <v>2</v>
      </c>
      <c r="D34" s="5"/>
      <c r="E34" s="5"/>
      <c r="F34" s="5"/>
      <c r="G34" s="5"/>
      <c r="H34" s="5"/>
      <c r="I34" s="5"/>
      <c r="J34" s="5">
        <f>D34+G34</f>
        <v>0</v>
      </c>
      <c r="K34" s="5">
        <f>E34+H34</f>
        <v>0</v>
      </c>
      <c r="L34" s="5">
        <f>F34+I34</f>
        <v>0</v>
      </c>
    </row>
    <row r="35" spans="1:12" s="3" customFormat="1" ht="31.5" hidden="1">
      <c r="A35" s="1"/>
      <c r="B35" s="122" t="s">
        <v>525</v>
      </c>
      <c r="C35" s="100">
        <v>2</v>
      </c>
      <c r="D35" s="5"/>
      <c r="E35" s="5"/>
      <c r="F35" s="5"/>
      <c r="G35" s="5"/>
      <c r="H35" s="5"/>
      <c r="I35" s="5"/>
      <c r="J35" s="136">
        <f>D35+G35</f>
        <v>0</v>
      </c>
      <c r="K35" s="136">
        <f>E35+H35</f>
        <v>0</v>
      </c>
      <c r="L35" s="136">
        <f>F35+I35</f>
        <v>0</v>
      </c>
    </row>
    <row r="36" spans="1:12" s="3" customFormat="1" ht="31.5" hidden="1">
      <c r="A36" s="1"/>
      <c r="B36" s="122" t="s">
        <v>526</v>
      </c>
      <c r="C36" s="100">
        <v>2</v>
      </c>
      <c r="D36" s="5"/>
      <c r="E36" s="5"/>
      <c r="F36" s="5"/>
      <c r="G36" s="5"/>
      <c r="H36" s="5"/>
      <c r="I36" s="5"/>
      <c r="J36" s="5">
        <f>D36+G36</f>
        <v>0</v>
      </c>
      <c r="K36" s="5">
        <f>E36+H36</f>
        <v>0</v>
      </c>
      <c r="L36" s="5">
        <f>F36+I36</f>
        <v>0</v>
      </c>
    </row>
    <row r="37" spans="1:12" s="3" customFormat="1" ht="15.75" hidden="1">
      <c r="A37" s="1"/>
      <c r="B37" s="122" t="s">
        <v>527</v>
      </c>
      <c r="C37" s="100">
        <v>2</v>
      </c>
      <c r="D37" s="5"/>
      <c r="E37" s="5"/>
      <c r="F37" s="5"/>
      <c r="G37" s="5"/>
      <c r="H37" s="5"/>
      <c r="I37" s="5"/>
      <c r="J37" s="136">
        <f>D37+G37</f>
        <v>0</v>
      </c>
      <c r="K37" s="136">
        <f>E37+H37</f>
        <v>0</v>
      </c>
      <c r="L37" s="136">
        <f>F37+I37</f>
        <v>0</v>
      </c>
    </row>
    <row r="38" spans="1:12" s="3" customFormat="1" ht="15.75" hidden="1">
      <c r="A38" s="1"/>
      <c r="B38" s="122" t="s">
        <v>528</v>
      </c>
      <c r="C38" s="100">
        <v>2</v>
      </c>
      <c r="D38" s="5"/>
      <c r="E38" s="5"/>
      <c r="F38" s="5"/>
      <c r="G38" s="5"/>
      <c r="H38" s="5"/>
      <c r="I38" s="5"/>
      <c r="J38" s="5">
        <f>D38+G38</f>
        <v>0</v>
      </c>
      <c r="K38" s="5">
        <f>E38+H38</f>
        <v>0</v>
      </c>
      <c r="L38" s="5">
        <f>F38+I38</f>
        <v>0</v>
      </c>
    </row>
    <row r="39" spans="1:12" s="3" customFormat="1" ht="15.75" hidden="1">
      <c r="A39" s="1"/>
      <c r="B39" s="122"/>
      <c r="C39" s="100"/>
      <c r="D39" s="5"/>
      <c r="E39" s="5"/>
      <c r="F39" s="5"/>
      <c r="G39" s="5"/>
      <c r="H39" s="5"/>
      <c r="I39" s="5"/>
      <c r="J39" s="5">
        <f>D39+G39</f>
        <v>0</v>
      </c>
      <c r="K39" s="5">
        <f>E39+H39</f>
        <v>0</v>
      </c>
      <c r="L39" s="5">
        <f>F39+I39</f>
        <v>0</v>
      </c>
    </row>
    <row r="40" spans="1:12" s="3" customFormat="1" ht="15.75">
      <c r="A40" s="1">
        <v>15</v>
      </c>
      <c r="B40" s="7" t="s">
        <v>216</v>
      </c>
      <c r="C40" s="100"/>
      <c r="D40" s="5">
        <f>SUM(D31:D39)</f>
        <v>2195717</v>
      </c>
      <c r="E40" s="5">
        <f>SUM(E31:E39)</f>
        <v>2195717</v>
      </c>
      <c r="F40" s="5">
        <f>SUM(F31:F39)</f>
        <v>2195717</v>
      </c>
      <c r="G40" s="116"/>
      <c r="H40" s="116"/>
      <c r="I40" s="116"/>
      <c r="J40" s="116"/>
      <c r="K40" s="116"/>
      <c r="L40" s="116"/>
    </row>
    <row r="41" spans="1:12" s="3" customFormat="1" ht="31.5" hidden="1">
      <c r="A41" s="1"/>
      <c r="B41" s="7" t="s">
        <v>217</v>
      </c>
      <c r="C41" s="100"/>
      <c r="D41" s="5"/>
      <c r="E41" s="5"/>
      <c r="F41" s="5"/>
      <c r="G41" s="116"/>
      <c r="H41" s="116"/>
      <c r="I41" s="116"/>
      <c r="J41" s="116"/>
      <c r="K41" s="116"/>
      <c r="L41" s="116"/>
    </row>
    <row r="42" spans="1:12" s="3" customFormat="1" ht="15.75" hidden="1">
      <c r="A42" s="1"/>
      <c r="B42" s="7"/>
      <c r="C42" s="100"/>
      <c r="D42" s="5"/>
      <c r="E42" s="5"/>
      <c r="F42" s="5"/>
      <c r="G42" s="5"/>
      <c r="H42" s="5"/>
      <c r="I42" s="5"/>
      <c r="J42" s="5">
        <f>D42+G42</f>
        <v>0</v>
      </c>
      <c r="K42" s="5">
        <f>E42+H42</f>
        <v>0</v>
      </c>
      <c r="L42" s="5">
        <f>F42+I42</f>
        <v>0</v>
      </c>
    </row>
    <row r="43" spans="1:12" s="3" customFormat="1" ht="15.75" hidden="1">
      <c r="A43" s="1"/>
      <c r="B43" s="7"/>
      <c r="C43" s="100"/>
      <c r="D43" s="5"/>
      <c r="E43" s="5"/>
      <c r="F43" s="5"/>
      <c r="G43" s="5"/>
      <c r="H43" s="5"/>
      <c r="I43" s="5"/>
      <c r="J43" s="5">
        <f>D43+G43</f>
        <v>0</v>
      </c>
      <c r="K43" s="5">
        <f>E43+H43</f>
        <v>0</v>
      </c>
      <c r="L43" s="5">
        <f>F43+I43</f>
        <v>0</v>
      </c>
    </row>
    <row r="44" spans="1:12" s="3" customFormat="1" ht="31.5" hidden="1">
      <c r="A44" s="1"/>
      <c r="B44" s="7" t="s">
        <v>218</v>
      </c>
      <c r="C44" s="100"/>
      <c r="D44" s="5">
        <f>SUM(D42:D43)</f>
        <v>0</v>
      </c>
      <c r="E44" s="5">
        <f>SUM(E42:E43)</f>
        <v>0</v>
      </c>
      <c r="F44" s="5">
        <f>SUM(F42:F43)</f>
        <v>0</v>
      </c>
      <c r="G44" s="116"/>
      <c r="H44" s="116"/>
      <c r="I44" s="116"/>
      <c r="J44" s="116"/>
      <c r="K44" s="116"/>
      <c r="L44" s="116"/>
    </row>
    <row r="45" spans="1:12" s="3" customFormat="1" ht="47.25">
      <c r="A45" s="1">
        <v>16</v>
      </c>
      <c r="B45" s="7" t="s">
        <v>219</v>
      </c>
      <c r="C45" s="100"/>
      <c r="D45" s="116"/>
      <c r="E45" s="116"/>
      <c r="F45" s="116"/>
      <c r="G45" s="5">
        <f>SUM(G30:G44)</f>
        <v>592843</v>
      </c>
      <c r="H45" s="5">
        <f>SUM(H30:H44)</f>
        <v>592843</v>
      </c>
      <c r="I45" s="5">
        <f>SUM(I30:I44)</f>
        <v>592843</v>
      </c>
      <c r="J45" s="116"/>
      <c r="K45" s="116"/>
      <c r="L45" s="116"/>
    </row>
    <row r="46" spans="1:12" s="3" customFormat="1" ht="15.75">
      <c r="A46" s="1">
        <v>17</v>
      </c>
      <c r="B46" s="9" t="s">
        <v>54</v>
      </c>
      <c r="C46" s="100"/>
      <c r="D46" s="14">
        <f>SUM(D47:D49)</f>
        <v>2195717</v>
      </c>
      <c r="E46" s="14">
        <f>SUM(E47:E49)</f>
        <v>2195717</v>
      </c>
      <c r="F46" s="14">
        <f>SUM(F47:F49)</f>
        <v>2195717</v>
      </c>
      <c r="G46" s="14">
        <f>SUM(G47:G49)</f>
        <v>592843</v>
      </c>
      <c r="H46" s="14">
        <f>SUM(H47:H49)</f>
        <v>592843</v>
      </c>
      <c r="I46" s="14">
        <f>SUM(I47:I49)</f>
        <v>592843</v>
      </c>
      <c r="J46" s="14">
        <f>D46+G46</f>
        <v>2788560</v>
      </c>
      <c r="K46" s="14">
        <f>E46+H46</f>
        <v>2788560</v>
      </c>
      <c r="L46" s="14">
        <f>F46+I46</f>
        <v>2788560</v>
      </c>
    </row>
    <row r="47" spans="1:12" s="3" customFormat="1" ht="31.5">
      <c r="A47" s="1">
        <v>18</v>
      </c>
      <c r="B47" s="87" t="s">
        <v>406</v>
      </c>
      <c r="C47" s="100">
        <v>1</v>
      </c>
      <c r="D47" s="5">
        <f aca="true" t="shared" si="3" ref="D47:I47">SUMIF($C$30:$C$46,"1",D$30:D$46)</f>
        <v>0</v>
      </c>
      <c r="E47" s="5">
        <f t="shared" si="3"/>
        <v>0</v>
      </c>
      <c r="F47" s="5">
        <f t="shared" si="3"/>
        <v>0</v>
      </c>
      <c r="G47" s="5">
        <f t="shared" si="3"/>
        <v>0</v>
      </c>
      <c r="H47" s="5">
        <f t="shared" si="3"/>
        <v>0</v>
      </c>
      <c r="I47" s="5">
        <f t="shared" si="3"/>
        <v>0</v>
      </c>
      <c r="J47" s="5">
        <f>D47+G47</f>
        <v>0</v>
      </c>
      <c r="K47" s="5">
        <f>E47+H47</f>
        <v>0</v>
      </c>
      <c r="L47" s="5">
        <f>F47+I47</f>
        <v>0</v>
      </c>
    </row>
    <row r="48" spans="1:12" s="3" customFormat="1" ht="15.75">
      <c r="A48" s="1">
        <v>19</v>
      </c>
      <c r="B48" s="87" t="s">
        <v>245</v>
      </c>
      <c r="C48" s="100">
        <v>2</v>
      </c>
      <c r="D48" s="5">
        <f aca="true" t="shared" si="4" ref="D48:I48">SUMIF($C$30:$C$46,"2",D$30:D$46)</f>
        <v>2195717</v>
      </c>
      <c r="E48" s="5">
        <f t="shared" si="4"/>
        <v>2195717</v>
      </c>
      <c r="F48" s="5">
        <f t="shared" si="4"/>
        <v>2195717</v>
      </c>
      <c r="G48" s="5">
        <f t="shared" si="4"/>
        <v>592843</v>
      </c>
      <c r="H48" s="5">
        <f t="shared" si="4"/>
        <v>592843</v>
      </c>
      <c r="I48" s="5">
        <f t="shared" si="4"/>
        <v>592843</v>
      </c>
      <c r="J48" s="5">
        <f>D48+G48</f>
        <v>2788560</v>
      </c>
      <c r="K48" s="5">
        <f>E48+H48</f>
        <v>2788560</v>
      </c>
      <c r="L48" s="5">
        <f>F48+I48</f>
        <v>2788560</v>
      </c>
    </row>
    <row r="49" spans="1:12" s="3" customFormat="1" ht="15.75">
      <c r="A49" s="1">
        <v>20</v>
      </c>
      <c r="B49" s="87" t="s">
        <v>137</v>
      </c>
      <c r="C49" s="100">
        <v>3</v>
      </c>
      <c r="D49" s="5">
        <f aca="true" t="shared" si="5" ref="D49:I49">SUMIF($C$30:$C$46,"3",D$30:D$46)</f>
        <v>0</v>
      </c>
      <c r="E49" s="5">
        <f t="shared" si="5"/>
        <v>0</v>
      </c>
      <c r="F49" s="5">
        <f t="shared" si="5"/>
        <v>0</v>
      </c>
      <c r="G49" s="5">
        <f t="shared" si="5"/>
        <v>0</v>
      </c>
      <c r="H49" s="5">
        <f t="shared" si="5"/>
        <v>0</v>
      </c>
      <c r="I49" s="5">
        <f t="shared" si="5"/>
        <v>0</v>
      </c>
      <c r="J49" s="5">
        <f>D49+G49</f>
        <v>0</v>
      </c>
      <c r="K49" s="5">
        <f>E49+H49</f>
        <v>0</v>
      </c>
      <c r="L49" s="5">
        <f>F49+I49</f>
        <v>0</v>
      </c>
    </row>
    <row r="50" spans="1:12" s="3" customFormat="1" ht="31.5">
      <c r="A50" s="1">
        <v>21</v>
      </c>
      <c r="B50" s="105" t="s">
        <v>220</v>
      </c>
      <c r="C50" s="100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/>
      <c r="B51" s="63" t="s">
        <v>223</v>
      </c>
      <c r="C51" s="100"/>
      <c r="D51" s="5"/>
      <c r="E51" s="5"/>
      <c r="F51" s="5"/>
      <c r="G51" s="116"/>
      <c r="H51" s="116"/>
      <c r="I51" s="116"/>
      <c r="J51" s="5">
        <f>D51+G51</f>
        <v>0</v>
      </c>
      <c r="K51" s="5">
        <f>E51+H51</f>
        <v>0</v>
      </c>
      <c r="L51" s="5">
        <f>F51+I51</f>
        <v>0</v>
      </c>
    </row>
    <row r="52" spans="1:12" s="3" customFormat="1" ht="15.75" hidden="1">
      <c r="A52" s="1"/>
      <c r="B52" s="63"/>
      <c r="C52" s="100"/>
      <c r="D52" s="5"/>
      <c r="E52" s="5"/>
      <c r="F52" s="5"/>
      <c r="G52" s="116"/>
      <c r="H52" s="116"/>
      <c r="I52" s="116"/>
      <c r="J52" s="5">
        <f>D52+G52</f>
        <v>0</v>
      </c>
      <c r="K52" s="5">
        <f>E52+H52</f>
        <v>0</v>
      </c>
      <c r="L52" s="5">
        <f>F52+I52</f>
        <v>0</v>
      </c>
    </row>
    <row r="53" spans="1:12" s="3" customFormat="1" ht="47.25" hidden="1">
      <c r="A53" s="1"/>
      <c r="B53" s="63" t="s">
        <v>222</v>
      </c>
      <c r="C53" s="100"/>
      <c r="D53" s="5"/>
      <c r="E53" s="5"/>
      <c r="F53" s="5"/>
      <c r="G53" s="116"/>
      <c r="H53" s="116"/>
      <c r="I53" s="116"/>
      <c r="J53" s="5">
        <f>D53+G53</f>
        <v>0</v>
      </c>
      <c r="K53" s="5">
        <f>E53+H53</f>
        <v>0</v>
      </c>
      <c r="L53" s="5">
        <f>F53+I53</f>
        <v>0</v>
      </c>
    </row>
    <row r="54" spans="1:12" s="3" customFormat="1" ht="15.75" hidden="1">
      <c r="A54" s="1"/>
      <c r="B54" s="63"/>
      <c r="C54" s="100"/>
      <c r="D54" s="5"/>
      <c r="E54" s="5"/>
      <c r="F54" s="5"/>
      <c r="G54" s="116"/>
      <c r="H54" s="116"/>
      <c r="I54" s="116"/>
      <c r="J54" s="5">
        <f>D54+G54</f>
        <v>0</v>
      </c>
      <c r="K54" s="5">
        <f>E54+H54</f>
        <v>0</v>
      </c>
      <c r="L54" s="5">
        <f>F54+I54</f>
        <v>0</v>
      </c>
    </row>
    <row r="55" spans="1:12" s="3" customFormat="1" ht="47.25" hidden="1">
      <c r="A55" s="1"/>
      <c r="B55" s="63" t="s">
        <v>221</v>
      </c>
      <c r="C55" s="100"/>
      <c r="D55" s="5"/>
      <c r="E55" s="5"/>
      <c r="F55" s="5"/>
      <c r="G55" s="116"/>
      <c r="H55" s="116"/>
      <c r="I55" s="116"/>
      <c r="J55" s="5">
        <f>D55+G55</f>
        <v>0</v>
      </c>
      <c r="K55" s="5">
        <f>E55+H55</f>
        <v>0</v>
      </c>
      <c r="L55" s="5">
        <f>F55+I55</f>
        <v>0</v>
      </c>
    </row>
    <row r="56" spans="1:12" s="3" customFormat="1" ht="63">
      <c r="A56" s="1">
        <v>22</v>
      </c>
      <c r="B56" s="87" t="s">
        <v>565</v>
      </c>
      <c r="C56" s="100">
        <v>2</v>
      </c>
      <c r="D56" s="5">
        <v>23655</v>
      </c>
      <c r="E56" s="5">
        <v>23655</v>
      </c>
      <c r="F56" s="5">
        <v>23655</v>
      </c>
      <c r="G56" s="116"/>
      <c r="H56" s="116"/>
      <c r="I56" s="116"/>
      <c r="J56" s="5">
        <f>D56+G56</f>
        <v>23655</v>
      </c>
      <c r="K56" s="5">
        <f>E56+H56</f>
        <v>23655</v>
      </c>
      <c r="L56" s="5">
        <f>F56+I56</f>
        <v>23655</v>
      </c>
    </row>
    <row r="57" spans="1:12" s="3" customFormat="1" ht="15.75" hidden="1">
      <c r="A57" s="1"/>
      <c r="B57" s="7" t="s">
        <v>548</v>
      </c>
      <c r="C57" s="100">
        <v>2</v>
      </c>
      <c r="D57" s="5">
        <v>0</v>
      </c>
      <c r="E57" s="5">
        <v>0</v>
      </c>
      <c r="F57" s="5">
        <v>0</v>
      </c>
      <c r="G57" s="116"/>
      <c r="H57" s="116"/>
      <c r="I57" s="116"/>
      <c r="J57" s="5">
        <f>D57+G57</f>
        <v>0</v>
      </c>
      <c r="K57" s="5">
        <f>E57+H57</f>
        <v>0</v>
      </c>
      <c r="L57" s="5">
        <f>F57+I57</f>
        <v>0</v>
      </c>
    </row>
    <row r="58" spans="1:12" s="3" customFormat="1" ht="63">
      <c r="A58" s="1">
        <v>23</v>
      </c>
      <c r="B58" s="63" t="s">
        <v>391</v>
      </c>
      <c r="C58" s="100"/>
      <c r="D58" s="5">
        <f>SUM(D56:D57)</f>
        <v>23655</v>
      </c>
      <c r="E58" s="5">
        <f>SUM(E56:E57)</f>
        <v>23655</v>
      </c>
      <c r="F58" s="5">
        <f>SUM(F56:F57)</f>
        <v>23655</v>
      </c>
      <c r="G58" s="116"/>
      <c r="H58" s="116"/>
      <c r="I58" s="116"/>
      <c r="J58" s="5">
        <f>D58+G58</f>
        <v>23655</v>
      </c>
      <c r="K58" s="5">
        <f>E58+H58</f>
        <v>23655</v>
      </c>
      <c r="L58" s="5">
        <f>F58+I58</f>
        <v>23655</v>
      </c>
    </row>
    <row r="59" spans="1:12" s="3" customFormat="1" ht="47.25" hidden="1">
      <c r="A59" s="1"/>
      <c r="B59" s="63" t="s">
        <v>224</v>
      </c>
      <c r="C59" s="100"/>
      <c r="D59" s="5"/>
      <c r="E59" s="5"/>
      <c r="F59" s="5"/>
      <c r="G59" s="116"/>
      <c r="H59" s="116"/>
      <c r="I59" s="116"/>
      <c r="J59" s="5">
        <f>D59+G59</f>
        <v>0</v>
      </c>
      <c r="K59" s="5">
        <f>E59+H59</f>
        <v>0</v>
      </c>
      <c r="L59" s="5">
        <f>F59+I59</f>
        <v>0</v>
      </c>
    </row>
    <row r="60" spans="1:12" s="3" customFormat="1" ht="15.75" hidden="1">
      <c r="A60" s="1"/>
      <c r="B60" s="63"/>
      <c r="C60" s="100"/>
      <c r="D60" s="5"/>
      <c r="E60" s="5"/>
      <c r="F60" s="5"/>
      <c r="G60" s="116"/>
      <c r="H60" s="116"/>
      <c r="I60" s="116"/>
      <c r="J60" s="5">
        <f>D60+G60</f>
        <v>0</v>
      </c>
      <c r="K60" s="5">
        <f>E60+H60</f>
        <v>0</v>
      </c>
      <c r="L60" s="5">
        <f>F60+I60</f>
        <v>0</v>
      </c>
    </row>
    <row r="61" spans="1:12" s="3" customFormat="1" ht="47.25" hidden="1">
      <c r="A61" s="1"/>
      <c r="B61" s="63" t="s">
        <v>225</v>
      </c>
      <c r="C61" s="100"/>
      <c r="D61" s="5"/>
      <c r="E61" s="5"/>
      <c r="F61" s="5"/>
      <c r="G61" s="116"/>
      <c r="H61" s="116"/>
      <c r="I61" s="116"/>
      <c r="J61" s="5">
        <f>D61+G61</f>
        <v>0</v>
      </c>
      <c r="K61" s="5">
        <f>E61+H61</f>
        <v>0</v>
      </c>
      <c r="L61" s="5">
        <f>F61+I61</f>
        <v>0</v>
      </c>
    </row>
    <row r="62" spans="1:12" s="3" customFormat="1" ht="15.75" hidden="1">
      <c r="A62" s="1"/>
      <c r="B62" s="63"/>
      <c r="C62" s="100"/>
      <c r="D62" s="5"/>
      <c r="E62" s="5"/>
      <c r="F62" s="5"/>
      <c r="G62" s="116"/>
      <c r="H62" s="116"/>
      <c r="I62" s="116"/>
      <c r="J62" s="5">
        <f>D62+G62</f>
        <v>0</v>
      </c>
      <c r="K62" s="5">
        <f>E62+H62</f>
        <v>0</v>
      </c>
      <c r="L62" s="5">
        <f>F62+I62</f>
        <v>0</v>
      </c>
    </row>
    <row r="63" spans="1:12" s="3" customFormat="1" ht="15.75" hidden="1">
      <c r="A63" s="1"/>
      <c r="B63" s="63" t="s">
        <v>226</v>
      </c>
      <c r="C63" s="100"/>
      <c r="D63" s="5"/>
      <c r="E63" s="5"/>
      <c r="F63" s="5"/>
      <c r="G63" s="116"/>
      <c r="H63" s="116"/>
      <c r="I63" s="116"/>
      <c r="J63" s="5">
        <f>D63+G63</f>
        <v>0</v>
      </c>
      <c r="K63" s="5">
        <f>E63+H63</f>
        <v>0</v>
      </c>
      <c r="L63" s="5">
        <f>F63+I63</f>
        <v>0</v>
      </c>
    </row>
    <row r="64" spans="1:12" s="3" customFormat="1" ht="15.75" hidden="1">
      <c r="A64" s="1"/>
      <c r="B64" s="63"/>
      <c r="C64" s="100"/>
      <c r="D64" s="5"/>
      <c r="E64" s="5"/>
      <c r="F64" s="5"/>
      <c r="G64" s="116"/>
      <c r="H64" s="116"/>
      <c r="I64" s="116"/>
      <c r="J64" s="5">
        <f>D64+G64</f>
        <v>0</v>
      </c>
      <c r="K64" s="5">
        <f>E64+H64</f>
        <v>0</v>
      </c>
      <c r="L64" s="5">
        <f>F64+I64</f>
        <v>0</v>
      </c>
    </row>
    <row r="65" spans="1:12" s="3" customFormat="1" ht="15.75" hidden="1">
      <c r="A65" s="1"/>
      <c r="B65" s="138" t="s">
        <v>549</v>
      </c>
      <c r="C65" s="100">
        <v>2</v>
      </c>
      <c r="D65" s="5">
        <v>0</v>
      </c>
      <c r="E65" s="5">
        <v>0</v>
      </c>
      <c r="F65" s="5">
        <v>0</v>
      </c>
      <c r="G65" s="116"/>
      <c r="H65" s="116"/>
      <c r="I65" s="116"/>
      <c r="J65" s="5">
        <f>D65+G65</f>
        <v>0</v>
      </c>
      <c r="K65" s="5">
        <f>E65+H65</f>
        <v>0</v>
      </c>
      <c r="L65" s="5">
        <f>F65+I65</f>
        <v>0</v>
      </c>
    </row>
    <row r="66" spans="1:12" s="3" customFormat="1" ht="15.75">
      <c r="A66" s="1" t="s">
        <v>601</v>
      </c>
      <c r="B66" s="138" t="s">
        <v>550</v>
      </c>
      <c r="C66" s="100">
        <v>2</v>
      </c>
      <c r="D66" s="5">
        <v>0</v>
      </c>
      <c r="E66" s="5">
        <v>30000</v>
      </c>
      <c r="F66" s="5">
        <v>30000</v>
      </c>
      <c r="G66" s="116"/>
      <c r="H66" s="116"/>
      <c r="I66" s="116"/>
      <c r="J66" s="5">
        <f>D66+G66</f>
        <v>0</v>
      </c>
      <c r="K66" s="5">
        <f>E66+H66</f>
        <v>30000</v>
      </c>
      <c r="L66" s="5">
        <f>F66+I66</f>
        <v>30000</v>
      </c>
    </row>
    <row r="67" spans="1:12" s="3" customFormat="1" ht="63">
      <c r="A67" s="1" t="s">
        <v>602</v>
      </c>
      <c r="B67" s="63" t="s">
        <v>227</v>
      </c>
      <c r="C67" s="100"/>
      <c r="D67" s="5">
        <f>SUM(D65:D66)</f>
        <v>0</v>
      </c>
      <c r="E67" s="5">
        <f>SUM(E65:E66)</f>
        <v>30000</v>
      </c>
      <c r="F67" s="5">
        <f>SUM(F65:F66)</f>
        <v>30000</v>
      </c>
      <c r="G67" s="116"/>
      <c r="H67" s="116"/>
      <c r="I67" s="116"/>
      <c r="J67" s="5">
        <f>D67+G67</f>
        <v>0</v>
      </c>
      <c r="K67" s="5">
        <f>E67+H67</f>
        <v>30000</v>
      </c>
      <c r="L67" s="5">
        <f>F67+I67</f>
        <v>30000</v>
      </c>
    </row>
    <row r="68" spans="1:12" s="3" customFormat="1" ht="31.5">
      <c r="A68" s="1">
        <v>24</v>
      </c>
      <c r="B68" s="9" t="s">
        <v>55</v>
      </c>
      <c r="C68" s="100"/>
      <c r="D68" s="14">
        <f>SUM(D69:D71)</f>
        <v>23655</v>
      </c>
      <c r="E68" s="14">
        <f>SUM(E69:E71)</f>
        <v>53655</v>
      </c>
      <c r="F68" s="14">
        <f>SUM(F69:F71)</f>
        <v>53655</v>
      </c>
      <c r="G68" s="14">
        <f>SUM(G69:G71)</f>
        <v>0</v>
      </c>
      <c r="H68" s="14">
        <f>SUM(H69:H71)</f>
        <v>0</v>
      </c>
      <c r="I68" s="14">
        <f>SUM(I69:I71)</f>
        <v>0</v>
      </c>
      <c r="J68" s="14">
        <f>D68+G68</f>
        <v>23655</v>
      </c>
      <c r="K68" s="14">
        <f>E68+H68</f>
        <v>53655</v>
      </c>
      <c r="L68" s="14">
        <f>F68+I68</f>
        <v>53655</v>
      </c>
    </row>
    <row r="69" spans="1:12" s="3" customFormat="1" ht="31.5">
      <c r="A69" s="1">
        <v>25</v>
      </c>
      <c r="B69" s="87" t="s">
        <v>406</v>
      </c>
      <c r="C69" s="100">
        <v>1</v>
      </c>
      <c r="D69" s="5">
        <f aca="true" t="shared" si="6" ref="D69:I69">SUMIF($C$50:$C$68,"1",D$50:D$68)</f>
        <v>0</v>
      </c>
      <c r="E69" s="5">
        <f t="shared" si="6"/>
        <v>0</v>
      </c>
      <c r="F69" s="5">
        <f t="shared" si="6"/>
        <v>0</v>
      </c>
      <c r="G69" s="5">
        <f t="shared" si="6"/>
        <v>0</v>
      </c>
      <c r="H69" s="5">
        <f t="shared" si="6"/>
        <v>0</v>
      </c>
      <c r="I69" s="5">
        <f t="shared" si="6"/>
        <v>0</v>
      </c>
      <c r="J69" s="5">
        <f>D69+G69</f>
        <v>0</v>
      </c>
      <c r="K69" s="5">
        <f>E69+H69</f>
        <v>0</v>
      </c>
      <c r="L69" s="5">
        <f>F69+I69</f>
        <v>0</v>
      </c>
    </row>
    <row r="70" spans="1:12" s="3" customFormat="1" ht="15.75">
      <c r="A70" s="1">
        <v>26</v>
      </c>
      <c r="B70" s="87" t="s">
        <v>245</v>
      </c>
      <c r="C70" s="100">
        <v>2</v>
      </c>
      <c r="D70" s="5">
        <f aca="true" t="shared" si="7" ref="D70:I70">SUMIF($C$50:$C$68,"2",D$50:D$68)</f>
        <v>23655</v>
      </c>
      <c r="E70" s="5">
        <f t="shared" si="7"/>
        <v>53655</v>
      </c>
      <c r="F70" s="5">
        <f t="shared" si="7"/>
        <v>53655</v>
      </c>
      <c r="G70" s="5">
        <f t="shared" si="7"/>
        <v>0</v>
      </c>
      <c r="H70" s="5">
        <f t="shared" si="7"/>
        <v>0</v>
      </c>
      <c r="I70" s="5">
        <f t="shared" si="7"/>
        <v>0</v>
      </c>
      <c r="J70" s="5">
        <f>D70+G70</f>
        <v>23655</v>
      </c>
      <c r="K70" s="5">
        <f>E70+H70</f>
        <v>53655</v>
      </c>
      <c r="L70" s="5">
        <f>F70+I70</f>
        <v>53655</v>
      </c>
    </row>
    <row r="71" spans="1:12" s="3" customFormat="1" ht="15.75">
      <c r="A71" s="1">
        <v>27</v>
      </c>
      <c r="B71" s="87" t="s">
        <v>137</v>
      </c>
      <c r="C71" s="100">
        <v>3</v>
      </c>
      <c r="D71" s="5">
        <f aca="true" t="shared" si="8" ref="D71:I71">SUMIF($C$50:$C$68,"3",D$50:D$68)</f>
        <v>0</v>
      </c>
      <c r="E71" s="5">
        <f t="shared" si="8"/>
        <v>0</v>
      </c>
      <c r="F71" s="5">
        <f t="shared" si="8"/>
        <v>0</v>
      </c>
      <c r="G71" s="5">
        <f t="shared" si="8"/>
        <v>0</v>
      </c>
      <c r="H71" s="5">
        <f t="shared" si="8"/>
        <v>0</v>
      </c>
      <c r="I71" s="5">
        <f t="shared" si="8"/>
        <v>0</v>
      </c>
      <c r="J71" s="5">
        <f>D71+G71</f>
        <v>0</v>
      </c>
      <c r="K71" s="5">
        <f>E71+H71</f>
        <v>0</v>
      </c>
      <c r="L71" s="5">
        <f>F71+I71</f>
        <v>0</v>
      </c>
    </row>
    <row r="72" spans="1:12" s="3" customFormat="1" ht="31.5">
      <c r="A72" s="1">
        <v>28</v>
      </c>
      <c r="B72" s="9" t="s">
        <v>180</v>
      </c>
      <c r="C72" s="100"/>
      <c r="D72" s="14">
        <f>D26+D46+D68</f>
        <v>5377940</v>
      </c>
      <c r="E72" s="14">
        <f>E26+E46+E68</f>
        <v>3437940</v>
      </c>
      <c r="F72" s="14">
        <f>F26+F46+F68</f>
        <v>4437940</v>
      </c>
      <c r="G72" s="14">
        <f>G26+G46+G68</f>
        <v>1445656</v>
      </c>
      <c r="H72" s="14">
        <f>H26+H46+H68</f>
        <v>913756</v>
      </c>
      <c r="I72" s="14">
        <f>I26+I46+I68</f>
        <v>913756</v>
      </c>
      <c r="J72" s="14">
        <f>D72+G72</f>
        <v>6823596</v>
      </c>
      <c r="K72" s="14">
        <f>E72+H72</f>
        <v>4351696</v>
      </c>
      <c r="L72" s="14">
        <f>F72+I72</f>
        <v>5351696</v>
      </c>
    </row>
    <row r="73" ht="15.75">
      <c r="L73" s="187" t="s">
        <v>607</v>
      </c>
    </row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0" r:id="rId3"/>
  <headerFooter>
    <oddHeader>&amp;R&amp;"Arial,Normál"&amp;10 2. melléklet az 1/2018.(III.12.) önkormányzati rendelethez
"&amp;"Arial,Dőlt"2. melléklet a 2/2017.(III.13.) önkormányzati rendelethez&amp;"Arial,Normál"
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2"/>
  <sheetViews>
    <sheetView zoomScalePageLayoutView="0" workbookViewId="0" topLeftCell="A1">
      <selection activeCell="I3" sqref="I1:I1638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7" width="13.00390625" style="22" customWidth="1"/>
    <col min="8" max="16384" width="9.140625" style="22" customWidth="1"/>
  </cols>
  <sheetData>
    <row r="1" spans="1:7" s="16" customFormat="1" ht="15.75">
      <c r="A1" s="295" t="s">
        <v>536</v>
      </c>
      <c r="B1" s="295"/>
      <c r="C1" s="295"/>
      <c r="D1" s="295"/>
      <c r="E1" s="295"/>
      <c r="F1" s="295"/>
      <c r="G1" s="295"/>
    </row>
    <row r="2" spans="1:7" s="16" customFormat="1" ht="15.75">
      <c r="A2" s="296" t="s">
        <v>563</v>
      </c>
      <c r="B2" s="296"/>
      <c r="C2" s="296"/>
      <c r="D2" s="296"/>
      <c r="E2" s="296"/>
      <c r="F2" s="296"/>
      <c r="G2" s="296"/>
    </row>
    <row r="3" spans="1:7" s="16" customFormat="1" ht="15.75">
      <c r="A3" s="296" t="s">
        <v>179</v>
      </c>
      <c r="B3" s="296"/>
      <c r="C3" s="296"/>
      <c r="D3" s="296"/>
      <c r="E3" s="296"/>
      <c r="F3" s="296"/>
      <c r="G3" s="296"/>
    </row>
    <row r="4" spans="1:7" ht="15.75">
      <c r="A4" s="296" t="s">
        <v>498</v>
      </c>
      <c r="B4" s="296"/>
      <c r="C4" s="296"/>
      <c r="D4" s="296"/>
      <c r="E4" s="296"/>
      <c r="F4" s="296"/>
      <c r="G4" s="296"/>
    </row>
    <row r="5" spans="1:7" ht="15.75">
      <c r="A5" s="44"/>
      <c r="B5" s="44"/>
      <c r="C5" s="16"/>
      <c r="D5" s="16"/>
      <c r="E5" s="16"/>
      <c r="F5" s="16"/>
      <c r="G5" s="16"/>
    </row>
    <row r="6" spans="1:7" s="3" customFormat="1" ht="15.75">
      <c r="A6" s="1"/>
      <c r="B6" s="1" t="s">
        <v>0</v>
      </c>
      <c r="C6" s="137" t="s">
        <v>1</v>
      </c>
      <c r="D6" s="137" t="s">
        <v>2</v>
      </c>
      <c r="E6" s="137" t="s">
        <v>3</v>
      </c>
      <c r="F6" s="137" t="s">
        <v>6</v>
      </c>
      <c r="G6" s="137" t="s">
        <v>56</v>
      </c>
    </row>
    <row r="7" spans="1:7" s="3" customFormat="1" ht="15.75">
      <c r="A7" s="1">
        <v>1</v>
      </c>
      <c r="B7" s="283" t="s">
        <v>9</v>
      </c>
      <c r="C7" s="4" t="s">
        <v>389</v>
      </c>
      <c r="D7" s="4" t="s">
        <v>412</v>
      </c>
      <c r="E7" s="4" t="s">
        <v>499</v>
      </c>
      <c r="F7" s="4" t="s">
        <v>562</v>
      </c>
      <c r="G7" s="4" t="s">
        <v>5</v>
      </c>
    </row>
    <row r="8" spans="1:7" s="3" customFormat="1" ht="15.75">
      <c r="A8" s="1">
        <v>2</v>
      </c>
      <c r="B8" s="283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8" ht="15.75">
      <c r="A9" s="1">
        <v>3</v>
      </c>
      <c r="B9" s="46" t="s">
        <v>407</v>
      </c>
      <c r="C9" s="15">
        <f>Bevételek!C136+Bevételek!C137+Bevételek!C139+Bevételek!C140+Bevételek!C145</f>
        <v>4023000</v>
      </c>
      <c r="D9" s="47"/>
      <c r="E9" s="47"/>
      <c r="F9" s="47"/>
      <c r="G9" s="47"/>
      <c r="H9" s="32"/>
    </row>
    <row r="10" spans="1:8" ht="30">
      <c r="A10" s="1">
        <v>4</v>
      </c>
      <c r="B10" s="46" t="s">
        <v>408</v>
      </c>
      <c r="C10" s="15">
        <f>Bevételek!C185+Bevételek!C186+Bevételek!C187</f>
        <v>0</v>
      </c>
      <c r="D10" s="47"/>
      <c r="E10" s="47"/>
      <c r="F10" s="47"/>
      <c r="G10" s="47"/>
      <c r="H10" s="32"/>
    </row>
    <row r="11" spans="1:8" ht="15.75">
      <c r="A11" s="1">
        <v>5</v>
      </c>
      <c r="B11" s="46" t="s">
        <v>31</v>
      </c>
      <c r="C11" s="15">
        <f>Bevételek!C143+Bevételek!C157+Bevételek!C172</f>
        <v>70000</v>
      </c>
      <c r="D11" s="47"/>
      <c r="E11" s="47"/>
      <c r="F11" s="47"/>
      <c r="G11" s="47"/>
      <c r="H11" s="32"/>
    </row>
    <row r="12" spans="1:8" ht="45">
      <c r="A12" s="1">
        <v>6</v>
      </c>
      <c r="B12" s="46" t="s">
        <v>32</v>
      </c>
      <c r="C12" s="15">
        <f>Bevételek!C166+Bevételek!C182+Bevételek!C183+Bevételek!C184+Bevételek!C221+Bevételek!C226+Bevételek!C230</f>
        <v>830000</v>
      </c>
      <c r="D12" s="47"/>
      <c r="E12" s="47"/>
      <c r="F12" s="47"/>
      <c r="G12" s="47"/>
      <c r="H12" s="32"/>
    </row>
    <row r="13" spans="1:8" ht="15.75">
      <c r="A13" s="1">
        <v>7</v>
      </c>
      <c r="B13" s="46" t="s">
        <v>33</v>
      </c>
      <c r="C13" s="15">
        <f>Bevételek!C232</f>
        <v>0</v>
      </c>
      <c r="D13" s="47"/>
      <c r="E13" s="47"/>
      <c r="F13" s="47"/>
      <c r="G13" s="47"/>
      <c r="H13" s="32"/>
    </row>
    <row r="14" spans="1:8" ht="30">
      <c r="A14" s="1">
        <v>8</v>
      </c>
      <c r="B14" s="46" t="s">
        <v>34</v>
      </c>
      <c r="C14" s="15">
        <f>Bevételek!C231</f>
        <v>0</v>
      </c>
      <c r="D14" s="47"/>
      <c r="E14" s="47"/>
      <c r="F14" s="47"/>
      <c r="G14" s="47"/>
      <c r="H14" s="32"/>
    </row>
    <row r="15" spans="1:8" ht="30">
      <c r="A15" s="1">
        <v>9</v>
      </c>
      <c r="B15" s="46" t="s">
        <v>409</v>
      </c>
      <c r="C15" s="15">
        <f>Bevételek!C51+Bevételek!C111+Bevételek!C241+Bevételek!C255</f>
        <v>0</v>
      </c>
      <c r="D15" s="47"/>
      <c r="E15" s="47"/>
      <c r="F15" s="47"/>
      <c r="G15" s="47"/>
      <c r="H15" s="32"/>
    </row>
    <row r="16" spans="1:8" s="24" customFormat="1" ht="15.75">
      <c r="A16" s="1">
        <v>10</v>
      </c>
      <c r="B16" s="48" t="s">
        <v>60</v>
      </c>
      <c r="C16" s="18">
        <f>SUM(C9:C15)</f>
        <v>4923000</v>
      </c>
      <c r="D16" s="47"/>
      <c r="E16" s="47"/>
      <c r="F16" s="47"/>
      <c r="G16" s="47"/>
      <c r="H16" s="32"/>
    </row>
    <row r="17" spans="1:8" ht="15.75">
      <c r="A17" s="1">
        <v>11</v>
      </c>
      <c r="B17" s="48" t="s">
        <v>61</v>
      </c>
      <c r="C17" s="18">
        <f>ROUNDDOWN(C16*0.5,0)</f>
        <v>2461500</v>
      </c>
      <c r="D17" s="47"/>
      <c r="E17" s="47"/>
      <c r="F17" s="47"/>
      <c r="G17" s="47"/>
      <c r="H17" s="32"/>
    </row>
    <row r="18" spans="1:8" ht="30">
      <c r="A18" s="1">
        <v>12</v>
      </c>
      <c r="B18" s="46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>C18+D18+E18+F18</f>
        <v>0</v>
      </c>
      <c r="H18" s="32"/>
    </row>
    <row r="19" spans="1:8" ht="30">
      <c r="A19" s="1">
        <v>13</v>
      </c>
      <c r="B19" s="46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>C19+D19+E19+F19</f>
        <v>0</v>
      </c>
      <c r="H19" s="32"/>
    </row>
    <row r="20" spans="1:8" ht="15.75">
      <c r="A20" s="1">
        <v>14</v>
      </c>
      <c r="B20" s="46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>C20+D20+E20+F20</f>
        <v>0</v>
      </c>
      <c r="H20" s="32"/>
    </row>
    <row r="21" spans="1:8" ht="15.75">
      <c r="A21" s="1">
        <v>15</v>
      </c>
      <c r="B21" s="46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>C21+D21+E21+F21</f>
        <v>0</v>
      </c>
      <c r="H21" s="32"/>
    </row>
    <row r="22" spans="1:8" ht="15.75">
      <c r="A22" s="1">
        <v>16</v>
      </c>
      <c r="B22" s="4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>C22+D22+E22+F22</f>
        <v>0</v>
      </c>
      <c r="H22" s="32"/>
    </row>
    <row r="23" spans="1:8" ht="15.75">
      <c r="A23" s="1">
        <v>17</v>
      </c>
      <c r="B23" s="46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>C23+D23+E23+F23</f>
        <v>0</v>
      </c>
      <c r="H23" s="32"/>
    </row>
    <row r="24" spans="1:8" ht="30">
      <c r="A24" s="1">
        <v>18</v>
      </c>
      <c r="B24" s="46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>C24+D24+E24+F24</f>
        <v>0</v>
      </c>
      <c r="H24" s="32"/>
    </row>
    <row r="25" spans="1:8" s="24" customFormat="1" ht="15.75">
      <c r="A25" s="1">
        <v>19</v>
      </c>
      <c r="B25" s="48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C25+D25+E25+F25</f>
        <v>0</v>
      </c>
      <c r="H25" s="32"/>
    </row>
    <row r="26" spans="1:8" s="24" customFormat="1" ht="29.25">
      <c r="A26" s="1">
        <v>20</v>
      </c>
      <c r="B26" s="48" t="s">
        <v>63</v>
      </c>
      <c r="C26" s="18">
        <f>C17-C25</f>
        <v>2461500</v>
      </c>
      <c r="D26" s="47"/>
      <c r="E26" s="47"/>
      <c r="F26" s="47"/>
      <c r="G26" s="47"/>
      <c r="H26" s="32"/>
    </row>
    <row r="27" spans="1:8" s="24" customFormat="1" ht="42.75">
      <c r="A27" s="1">
        <v>21</v>
      </c>
      <c r="B27" s="49" t="s">
        <v>404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32"/>
    </row>
    <row r="28" spans="1:8" ht="30">
      <c r="A28" s="1">
        <v>22</v>
      </c>
      <c r="B28" s="46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f>C28+D28+E28+F28</f>
        <v>0</v>
      </c>
      <c r="H28" s="32"/>
    </row>
    <row r="29" spans="1:8" ht="45">
      <c r="A29" s="1">
        <v>23</v>
      </c>
      <c r="B29" s="46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>C29+D29+E29+F29</f>
        <v>0</v>
      </c>
      <c r="H29" s="32"/>
    </row>
    <row r="30" spans="1:8" ht="30">
      <c r="A30" s="1">
        <v>24</v>
      </c>
      <c r="B30" s="46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  <c r="H30" s="32"/>
    </row>
    <row r="31" spans="1:8" ht="15.75">
      <c r="A31" s="1">
        <v>25</v>
      </c>
      <c r="B31" s="46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>C31+D31+E31+F31</f>
        <v>0</v>
      </c>
      <c r="H31" s="32"/>
    </row>
    <row r="32" spans="1:8" ht="45">
      <c r="A32" s="1">
        <v>26</v>
      </c>
      <c r="B32" s="46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  <c r="H32" s="32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
3. melléklet a 2/2017.(III.13.)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72" t="s">
        <v>538</v>
      </c>
      <c r="B1" s="272"/>
      <c r="C1" s="272"/>
      <c r="D1" s="272"/>
      <c r="E1" s="272"/>
      <c r="F1" s="272"/>
    </row>
    <row r="2" spans="1:6" s="2" customFormat="1" ht="15.75">
      <c r="A2" s="272" t="s">
        <v>497</v>
      </c>
      <c r="B2" s="272"/>
      <c r="C2" s="272"/>
      <c r="D2" s="272"/>
      <c r="E2" s="272"/>
      <c r="F2" s="27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97" t="s">
        <v>9</v>
      </c>
      <c r="C5" s="6" t="s">
        <v>389</v>
      </c>
      <c r="D5" s="6" t="s">
        <v>412</v>
      </c>
      <c r="E5" s="6" t="s">
        <v>499</v>
      </c>
      <c r="F5" s="6" t="s">
        <v>5</v>
      </c>
    </row>
    <row r="6" spans="1:7" s="10" customFormat="1" ht="15.75">
      <c r="A6" s="1">
        <v>2</v>
      </c>
      <c r="B6" s="29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32"/>
  <sheetViews>
    <sheetView zoomScalePageLayoutView="0" workbookViewId="0" topLeftCell="A19">
      <selection activeCell="M3" sqref="M1:M16384"/>
    </sheetView>
  </sheetViews>
  <sheetFormatPr defaultColWidth="9.140625" defaultRowHeight="15"/>
  <cols>
    <col min="1" max="1" width="36.7109375" style="0" customWidth="1"/>
    <col min="2" max="2" width="9.140625" style="0" customWidth="1"/>
    <col min="3" max="3" width="9.140625" style="73" customWidth="1"/>
    <col min="4" max="4" width="9.140625" style="0" customWidth="1"/>
    <col min="5" max="5" width="9.140625" style="0" hidden="1" customWidth="1"/>
    <col min="6" max="7" width="15.57421875" style="0" hidden="1" customWidth="1"/>
    <col min="8" max="8" width="36.7109375" style="0" customWidth="1"/>
    <col min="12" max="12" width="9.140625" style="0" hidden="1" customWidth="1"/>
    <col min="13" max="13" width="15.421875" style="0" hidden="1" customWidth="1"/>
    <col min="14" max="14" width="12.140625" style="0" hidden="1" customWidth="1"/>
  </cols>
  <sheetData>
    <row r="1" spans="1:13" s="2" customFormat="1" ht="15.75" customHeight="1">
      <c r="A1" s="303" t="s">
        <v>574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2" customFormat="1" ht="15.75">
      <c r="A2" s="272" t="s">
        <v>519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2:7" ht="15">
      <c r="B3" s="42"/>
      <c r="C3" s="130"/>
      <c r="D3" s="42"/>
      <c r="E3" s="42"/>
      <c r="F3" s="42"/>
      <c r="G3" s="42"/>
    </row>
    <row r="4" spans="1:14" s="11" customFormat="1" ht="47.25">
      <c r="A4" s="88" t="s">
        <v>9</v>
      </c>
      <c r="B4" s="4" t="s">
        <v>571</v>
      </c>
      <c r="C4" s="4" t="s">
        <v>572</v>
      </c>
      <c r="D4" s="4" t="s">
        <v>573</v>
      </c>
      <c r="E4" s="4" t="s">
        <v>552</v>
      </c>
      <c r="F4" s="4" t="s">
        <v>573</v>
      </c>
      <c r="G4" s="4" t="s">
        <v>545</v>
      </c>
      <c r="H4" s="88" t="s">
        <v>9</v>
      </c>
      <c r="I4" s="4" t="s">
        <v>571</v>
      </c>
      <c r="J4" s="4" t="s">
        <v>572</v>
      </c>
      <c r="K4" s="4" t="s">
        <v>573</v>
      </c>
      <c r="L4" s="4" t="s">
        <v>552</v>
      </c>
      <c r="M4" s="4" t="s">
        <v>573</v>
      </c>
      <c r="N4" s="4" t="s">
        <v>545</v>
      </c>
    </row>
    <row r="5" spans="1:13" s="95" customFormat="1" ht="16.5">
      <c r="A5" s="299" t="s">
        <v>53</v>
      </c>
      <c r="B5" s="299"/>
      <c r="C5" s="299"/>
      <c r="D5" s="299"/>
      <c r="E5" s="299"/>
      <c r="F5" s="299"/>
      <c r="G5" s="133"/>
      <c r="H5" s="288" t="s">
        <v>147</v>
      </c>
      <c r="I5" s="289"/>
      <c r="J5" s="289"/>
      <c r="K5" s="290"/>
      <c r="L5" s="96"/>
      <c r="M5" s="128"/>
    </row>
    <row r="6" spans="1:14" s="11" customFormat="1" ht="31.5">
      <c r="A6" s="90" t="s">
        <v>303</v>
      </c>
      <c r="B6" s="5">
        <v>8160</v>
      </c>
      <c r="C6" s="5">
        <v>9353</v>
      </c>
      <c r="D6" s="5">
        <v>8657</v>
      </c>
      <c r="E6" s="5">
        <v>8929</v>
      </c>
      <c r="F6" s="5">
        <f>Összesen!L7</f>
        <v>8657495</v>
      </c>
      <c r="G6" s="5" t="e">
        <f>Összesen!#REF!</f>
        <v>#REF!</v>
      </c>
      <c r="H6" s="92" t="s">
        <v>45</v>
      </c>
      <c r="I6" s="5">
        <v>2996</v>
      </c>
      <c r="J6" s="5">
        <v>3299</v>
      </c>
      <c r="K6" s="5">
        <v>5852</v>
      </c>
      <c r="L6" s="5">
        <v>4374</v>
      </c>
      <c r="M6" s="5">
        <f>Összesen!Y7</f>
        <v>5851951</v>
      </c>
      <c r="N6" s="5" t="e">
        <f>Összesen!#REF!</f>
        <v>#REF!</v>
      </c>
    </row>
    <row r="7" spans="1:14" s="11" customFormat="1" ht="30">
      <c r="A7" s="90" t="s">
        <v>325</v>
      </c>
      <c r="B7" s="5">
        <v>2854</v>
      </c>
      <c r="C7" s="5">
        <v>4747</v>
      </c>
      <c r="D7" s="5">
        <v>4441</v>
      </c>
      <c r="E7" s="5">
        <v>4447</v>
      </c>
      <c r="F7" s="5">
        <f>Összesen!L8</f>
        <v>4441000</v>
      </c>
      <c r="G7" s="5" t="e">
        <f>Összesen!#REF!</f>
        <v>#REF!</v>
      </c>
      <c r="H7" s="92" t="s">
        <v>89</v>
      </c>
      <c r="I7" s="5">
        <v>743</v>
      </c>
      <c r="J7" s="5">
        <v>809</v>
      </c>
      <c r="K7" s="5">
        <v>1201</v>
      </c>
      <c r="L7" s="5">
        <v>1064</v>
      </c>
      <c r="M7" s="5">
        <f>Összesen!Y8</f>
        <v>1201210</v>
      </c>
      <c r="N7" s="5" t="e">
        <f>Összesen!#REF!</f>
        <v>#REF!</v>
      </c>
    </row>
    <row r="8" spans="1:14" s="11" customFormat="1" ht="15.75">
      <c r="A8" s="90" t="s">
        <v>53</v>
      </c>
      <c r="B8" s="5">
        <v>2197</v>
      </c>
      <c r="C8" s="5">
        <v>1419</v>
      </c>
      <c r="D8" s="5">
        <v>1380</v>
      </c>
      <c r="E8" s="5">
        <v>1042</v>
      </c>
      <c r="F8" s="5">
        <f>Összesen!L9</f>
        <v>1379550</v>
      </c>
      <c r="G8" s="5" t="e">
        <f>Összesen!#REF!</f>
        <v>#REF!</v>
      </c>
      <c r="H8" s="92" t="s">
        <v>90</v>
      </c>
      <c r="I8" s="5">
        <v>6566</v>
      </c>
      <c r="J8" s="5">
        <v>4403</v>
      </c>
      <c r="K8" s="5">
        <v>9190</v>
      </c>
      <c r="L8" s="5">
        <v>3880</v>
      </c>
      <c r="M8" s="5">
        <f>Összesen!Y9</f>
        <v>9190350</v>
      </c>
      <c r="N8" s="5" t="e">
        <f>Összesen!#REF!</f>
        <v>#REF!</v>
      </c>
    </row>
    <row r="9" spans="1:14" s="11" customFormat="1" ht="15.75">
      <c r="A9" s="291" t="s">
        <v>383</v>
      </c>
      <c r="B9" s="281">
        <v>200</v>
      </c>
      <c r="C9" s="281">
        <v>300</v>
      </c>
      <c r="D9" s="281">
        <v>0</v>
      </c>
      <c r="E9" s="131"/>
      <c r="F9" s="300">
        <f>Összesen!L10</f>
        <v>0</v>
      </c>
      <c r="G9" s="300" t="e">
        <f>Összesen!#REF!</f>
        <v>#REF!</v>
      </c>
      <c r="H9" s="92" t="s">
        <v>91</v>
      </c>
      <c r="I9" s="5">
        <v>120</v>
      </c>
      <c r="J9" s="5">
        <v>130</v>
      </c>
      <c r="K9" s="5">
        <v>500</v>
      </c>
      <c r="L9" s="5">
        <v>630</v>
      </c>
      <c r="M9" s="5">
        <f>Összesen!Y10</f>
        <v>500000</v>
      </c>
      <c r="N9" s="5" t="e">
        <f>Összesen!#REF!</f>
        <v>#REF!</v>
      </c>
    </row>
    <row r="10" spans="1:14" s="11" customFormat="1" ht="15.75">
      <c r="A10" s="291"/>
      <c r="B10" s="281"/>
      <c r="C10" s="281"/>
      <c r="D10" s="281"/>
      <c r="E10" s="132">
        <v>300</v>
      </c>
      <c r="F10" s="301"/>
      <c r="G10" s="301"/>
      <c r="H10" s="92" t="s">
        <v>92</v>
      </c>
      <c r="I10" s="5">
        <v>943</v>
      </c>
      <c r="J10" s="5">
        <v>1412</v>
      </c>
      <c r="K10" s="5">
        <v>969</v>
      </c>
      <c r="L10" s="5">
        <v>3308</v>
      </c>
      <c r="M10" s="5">
        <f>Összesen!Y11</f>
        <v>968473</v>
      </c>
      <c r="N10" s="5" t="e">
        <f>Összesen!#REF!</f>
        <v>#REF!</v>
      </c>
    </row>
    <row r="11" spans="1:14" s="11" customFormat="1" ht="15.75">
      <c r="A11" s="91" t="s">
        <v>94</v>
      </c>
      <c r="B11" s="13">
        <f aca="true" t="shared" si="0" ref="B11:G11">SUM(B6:B10)</f>
        <v>13411</v>
      </c>
      <c r="C11" s="13">
        <f t="shared" si="0"/>
        <v>15819</v>
      </c>
      <c r="D11" s="13">
        <f t="shared" si="0"/>
        <v>14478</v>
      </c>
      <c r="E11" s="13">
        <f t="shared" si="0"/>
        <v>14718</v>
      </c>
      <c r="F11" s="13">
        <f t="shared" si="0"/>
        <v>14478045</v>
      </c>
      <c r="G11" s="13" t="e">
        <f t="shared" si="0"/>
        <v>#REF!</v>
      </c>
      <c r="H11" s="91" t="s">
        <v>95</v>
      </c>
      <c r="I11" s="13">
        <f aca="true" t="shared" si="1" ref="I11:N11">SUM(I6:I10)</f>
        <v>11368</v>
      </c>
      <c r="J11" s="13">
        <f t="shared" si="1"/>
        <v>10053</v>
      </c>
      <c r="K11" s="13">
        <f t="shared" si="1"/>
        <v>17712</v>
      </c>
      <c r="L11" s="13">
        <f t="shared" si="1"/>
        <v>13256</v>
      </c>
      <c r="M11" s="13">
        <f t="shared" si="1"/>
        <v>17711984</v>
      </c>
      <c r="N11" s="13" t="e">
        <f t="shared" si="1"/>
        <v>#REF!</v>
      </c>
    </row>
    <row r="12" spans="1:14" s="11" customFormat="1" ht="15.75">
      <c r="A12" s="93" t="s">
        <v>152</v>
      </c>
      <c r="B12" s="94">
        <f aca="true" t="shared" si="2" ref="B12:G12">B11-I11</f>
        <v>2043</v>
      </c>
      <c r="C12" s="94">
        <f t="shared" si="2"/>
        <v>5766</v>
      </c>
      <c r="D12" s="94">
        <f t="shared" si="2"/>
        <v>-3234</v>
      </c>
      <c r="E12" s="94">
        <f t="shared" si="2"/>
        <v>1462</v>
      </c>
      <c r="F12" s="94">
        <f t="shared" si="2"/>
        <v>-3233939</v>
      </c>
      <c r="G12" s="94" t="e">
        <f t="shared" si="2"/>
        <v>#REF!</v>
      </c>
      <c r="H12" s="284" t="s">
        <v>145</v>
      </c>
      <c r="I12" s="282">
        <v>297</v>
      </c>
      <c r="J12" s="282">
        <v>355</v>
      </c>
      <c r="K12" s="282">
        <v>345</v>
      </c>
      <c r="L12" s="282">
        <v>355</v>
      </c>
      <c r="M12" s="282">
        <f>Összesen!Y13</f>
        <v>344960</v>
      </c>
      <c r="N12" s="282" t="e">
        <f>Összesen!#REF!</f>
        <v>#REF!</v>
      </c>
    </row>
    <row r="13" spans="1:14" s="11" customFormat="1" ht="15.75">
      <c r="A13" s="93" t="s">
        <v>143</v>
      </c>
      <c r="B13" s="5">
        <v>6934</v>
      </c>
      <c r="C13" s="5">
        <v>4448</v>
      </c>
      <c r="D13" s="5">
        <v>10403</v>
      </c>
      <c r="E13" s="5">
        <v>4448</v>
      </c>
      <c r="F13" s="5">
        <f>Összesen!L14</f>
        <v>10402495</v>
      </c>
      <c r="G13" s="5" t="e">
        <f>Összesen!#REF!</f>
        <v>#REF!</v>
      </c>
      <c r="H13" s="284"/>
      <c r="I13" s="282"/>
      <c r="J13" s="282"/>
      <c r="K13" s="282"/>
      <c r="L13" s="282"/>
      <c r="M13" s="282"/>
      <c r="N13" s="282"/>
    </row>
    <row r="14" spans="1:14" s="11" customFormat="1" ht="15.75">
      <c r="A14" s="93" t="s">
        <v>144</v>
      </c>
      <c r="B14" s="5">
        <v>355</v>
      </c>
      <c r="C14" s="5">
        <v>345</v>
      </c>
      <c r="D14" s="5"/>
      <c r="E14" s="5"/>
      <c r="F14" s="5">
        <f>Összesen!L15</f>
        <v>0</v>
      </c>
      <c r="G14" s="5" t="e">
        <f>Összesen!#REF!</f>
        <v>#REF!</v>
      </c>
      <c r="H14" s="284"/>
      <c r="I14" s="282"/>
      <c r="J14" s="282"/>
      <c r="K14" s="282"/>
      <c r="L14" s="282"/>
      <c r="M14" s="282"/>
      <c r="N14" s="282"/>
    </row>
    <row r="15" spans="1:14" s="11" customFormat="1" ht="15.75">
      <c r="A15" s="63" t="s">
        <v>177</v>
      </c>
      <c r="B15" s="5"/>
      <c r="C15" s="5"/>
      <c r="D15" s="5"/>
      <c r="E15" s="5"/>
      <c r="F15" s="5"/>
      <c r="G15" s="5"/>
      <c r="H15" s="63" t="s">
        <v>178</v>
      </c>
      <c r="I15" s="82"/>
      <c r="J15" s="82"/>
      <c r="K15" s="82"/>
      <c r="L15" s="82"/>
      <c r="M15" s="82"/>
      <c r="N15" s="82"/>
    </row>
    <row r="16" spans="1:14" s="11" customFormat="1" ht="15.75">
      <c r="A16" s="91" t="s">
        <v>10</v>
      </c>
      <c r="B16" s="14">
        <f aca="true" t="shared" si="3" ref="B16:G16">B11+B13+B14+B15</f>
        <v>20700</v>
      </c>
      <c r="C16" s="14">
        <f t="shared" si="3"/>
        <v>20612</v>
      </c>
      <c r="D16" s="14">
        <f t="shared" si="3"/>
        <v>24881</v>
      </c>
      <c r="E16" s="14">
        <f t="shared" si="3"/>
        <v>19166</v>
      </c>
      <c r="F16" s="14">
        <f t="shared" si="3"/>
        <v>24880540</v>
      </c>
      <c r="G16" s="14" t="e">
        <f t="shared" si="3"/>
        <v>#REF!</v>
      </c>
      <c r="H16" s="91" t="s">
        <v>11</v>
      </c>
      <c r="I16" s="14">
        <f aca="true" t="shared" si="4" ref="I16:N16">I11+I12+I15</f>
        <v>11665</v>
      </c>
      <c r="J16" s="14">
        <f t="shared" si="4"/>
        <v>10408</v>
      </c>
      <c r="K16" s="14">
        <f t="shared" si="4"/>
        <v>18057</v>
      </c>
      <c r="L16" s="14">
        <f t="shared" si="4"/>
        <v>13611</v>
      </c>
      <c r="M16" s="14">
        <f t="shared" si="4"/>
        <v>18056944</v>
      </c>
      <c r="N16" s="14" t="e">
        <f t="shared" si="4"/>
        <v>#REF!</v>
      </c>
    </row>
    <row r="17" spans="1:13" s="95" customFormat="1" ht="16.5">
      <c r="A17" s="302" t="s">
        <v>146</v>
      </c>
      <c r="B17" s="302"/>
      <c r="C17" s="302"/>
      <c r="D17" s="302"/>
      <c r="E17" s="302"/>
      <c r="F17" s="302"/>
      <c r="G17" s="134"/>
      <c r="H17" s="288" t="s">
        <v>125</v>
      </c>
      <c r="I17" s="289"/>
      <c r="J17" s="289"/>
      <c r="K17" s="290"/>
      <c r="L17" s="96"/>
      <c r="M17" s="128"/>
    </row>
    <row r="18" spans="1:14" s="11" customFormat="1" ht="31.5">
      <c r="A18" s="90" t="s">
        <v>312</v>
      </c>
      <c r="B18" s="5">
        <v>22737</v>
      </c>
      <c r="C18" s="5">
        <v>13310</v>
      </c>
      <c r="D18" s="5">
        <v>0</v>
      </c>
      <c r="E18" s="5">
        <v>8605</v>
      </c>
      <c r="F18" s="5">
        <f>Összesen!L18</f>
        <v>0</v>
      </c>
      <c r="G18" s="5" t="e">
        <f>Összesen!#REF!</f>
        <v>#REF!</v>
      </c>
      <c r="H18" s="90" t="s">
        <v>120</v>
      </c>
      <c r="I18" s="5">
        <v>3000</v>
      </c>
      <c r="J18" s="5"/>
      <c r="K18" s="5">
        <v>4011</v>
      </c>
      <c r="L18" s="5">
        <v>1070</v>
      </c>
      <c r="M18" s="5">
        <f>Összesen!Y18</f>
        <v>4011381</v>
      </c>
      <c r="N18" s="5" t="e">
        <f>Összesen!#REF!</f>
        <v>#REF!</v>
      </c>
    </row>
    <row r="19" spans="1:14" s="11" customFormat="1" ht="15.75">
      <c r="A19" s="90" t="s">
        <v>146</v>
      </c>
      <c r="B19" s="5">
        <v>1409</v>
      </c>
      <c r="C19" s="5">
        <v>2521</v>
      </c>
      <c r="D19" s="5">
        <v>0</v>
      </c>
      <c r="E19" s="5"/>
      <c r="F19" s="5">
        <f>Összesen!L19</f>
        <v>0</v>
      </c>
      <c r="G19" s="5" t="e">
        <f>Összesen!#REF!</f>
        <v>#REF!</v>
      </c>
      <c r="H19" s="90" t="s">
        <v>54</v>
      </c>
      <c r="I19" s="5">
        <v>24675</v>
      </c>
      <c r="J19" s="5">
        <v>15231</v>
      </c>
      <c r="K19" s="5">
        <v>2789</v>
      </c>
      <c r="L19" s="5">
        <v>13003</v>
      </c>
      <c r="M19" s="5">
        <f>Összesen!Y19</f>
        <v>2788560</v>
      </c>
      <c r="N19" s="5" t="e">
        <f>Összesen!#REF!</f>
        <v>#REF!</v>
      </c>
    </row>
    <row r="20" spans="1:14" s="11" customFormat="1" ht="15.75">
      <c r="A20" s="90" t="s">
        <v>384</v>
      </c>
      <c r="B20" s="5">
        <v>51</v>
      </c>
      <c r="C20" s="5"/>
      <c r="D20" s="5">
        <v>0</v>
      </c>
      <c r="E20" s="5"/>
      <c r="F20" s="5">
        <f>Összesen!L20</f>
        <v>0</v>
      </c>
      <c r="G20" s="5" t="e">
        <f>Összesen!#REF!</f>
        <v>#REF!</v>
      </c>
      <c r="H20" s="90" t="s">
        <v>220</v>
      </c>
      <c r="I20" s="5">
        <v>1109</v>
      </c>
      <c r="J20" s="5">
        <v>137</v>
      </c>
      <c r="K20" s="5">
        <v>24</v>
      </c>
      <c r="L20" s="5">
        <v>87</v>
      </c>
      <c r="M20" s="5">
        <f>Összesen!Y20</f>
        <v>23655</v>
      </c>
      <c r="N20" s="5" t="e">
        <f>Összesen!#REF!</f>
        <v>#REF!</v>
      </c>
    </row>
    <row r="21" spans="1:14" s="11" customFormat="1" ht="15.75">
      <c r="A21" s="91" t="s">
        <v>94</v>
      </c>
      <c r="B21" s="13">
        <f aca="true" t="shared" si="5" ref="B21:G21">SUM(B18:B20)</f>
        <v>24197</v>
      </c>
      <c r="C21" s="13">
        <f t="shared" si="5"/>
        <v>15831</v>
      </c>
      <c r="D21" s="13">
        <f t="shared" si="5"/>
        <v>0</v>
      </c>
      <c r="E21" s="13">
        <f t="shared" si="5"/>
        <v>8605</v>
      </c>
      <c r="F21" s="13">
        <f t="shared" si="5"/>
        <v>0</v>
      </c>
      <c r="G21" s="13" t="e">
        <f t="shared" si="5"/>
        <v>#REF!</v>
      </c>
      <c r="H21" s="91" t="s">
        <v>95</v>
      </c>
      <c r="I21" s="13">
        <f aca="true" t="shared" si="6" ref="I21:N21">SUM(I18:I20)</f>
        <v>28784</v>
      </c>
      <c r="J21" s="13">
        <f t="shared" si="6"/>
        <v>15368</v>
      </c>
      <c r="K21" s="13">
        <f t="shared" si="6"/>
        <v>6824</v>
      </c>
      <c r="L21" s="13">
        <f t="shared" si="6"/>
        <v>14160</v>
      </c>
      <c r="M21" s="13">
        <f t="shared" si="6"/>
        <v>6823596</v>
      </c>
      <c r="N21" s="13" t="e">
        <f t="shared" si="6"/>
        <v>#REF!</v>
      </c>
    </row>
    <row r="22" spans="1:14" s="11" customFormat="1" ht="15.75">
      <c r="A22" s="93" t="s">
        <v>152</v>
      </c>
      <c r="B22" s="94">
        <f>B21-I21</f>
        <v>-4587</v>
      </c>
      <c r="C22" s="94">
        <f>C21-J21</f>
        <v>463</v>
      </c>
      <c r="D22" s="94">
        <f>D21-K21</f>
        <v>-6824</v>
      </c>
      <c r="E22" s="94">
        <v>-5555</v>
      </c>
      <c r="F22" s="94">
        <f>F21-M21</f>
        <v>-6823596</v>
      </c>
      <c r="G22" s="94" t="e">
        <f>G21-N21</f>
        <v>#REF!</v>
      </c>
      <c r="H22" s="284" t="s">
        <v>145</v>
      </c>
      <c r="I22" s="282"/>
      <c r="J22" s="282"/>
      <c r="K22" s="282">
        <v>0</v>
      </c>
      <c r="L22" s="282">
        <v>0</v>
      </c>
      <c r="M22" s="282">
        <f>Összesen!Y22</f>
        <v>0</v>
      </c>
      <c r="N22" s="282" t="e">
        <f>Összesen!#REF!</f>
        <v>#REF!</v>
      </c>
    </row>
    <row r="23" spans="1:14" s="11" customFormat="1" ht="15.75">
      <c r="A23" s="93" t="s">
        <v>143</v>
      </c>
      <c r="B23" s="5"/>
      <c r="C23" s="5"/>
      <c r="D23" s="5"/>
      <c r="E23" s="5"/>
      <c r="F23" s="5">
        <f>Összesen!L23</f>
        <v>0</v>
      </c>
      <c r="G23" s="5" t="e">
        <f>Összesen!#REF!</f>
        <v>#REF!</v>
      </c>
      <c r="H23" s="284"/>
      <c r="I23" s="282"/>
      <c r="J23" s="282"/>
      <c r="K23" s="282"/>
      <c r="L23" s="282"/>
      <c r="M23" s="282"/>
      <c r="N23" s="282"/>
    </row>
    <row r="24" spans="1:14" s="11" customFormat="1" ht="15.75">
      <c r="A24" s="93" t="s">
        <v>144</v>
      </c>
      <c r="B24" s="5"/>
      <c r="C24" s="5"/>
      <c r="D24" s="5">
        <v>0</v>
      </c>
      <c r="E24" s="5"/>
      <c r="F24" s="5">
        <f>Összesen!L24</f>
        <v>0</v>
      </c>
      <c r="G24" s="5" t="e">
        <f>Összesen!#REF!</f>
        <v>#REF!</v>
      </c>
      <c r="H24" s="284"/>
      <c r="I24" s="282"/>
      <c r="J24" s="282"/>
      <c r="K24" s="282"/>
      <c r="L24" s="282"/>
      <c r="M24" s="282"/>
      <c r="N24" s="282"/>
    </row>
    <row r="25" spans="1:14" s="11" customFormat="1" ht="31.5">
      <c r="A25" s="91" t="s">
        <v>12</v>
      </c>
      <c r="B25" s="14">
        <f aca="true" t="shared" si="7" ref="B25:G25">B21+B23+B24</f>
        <v>24197</v>
      </c>
      <c r="C25" s="14">
        <f t="shared" si="7"/>
        <v>15831</v>
      </c>
      <c r="D25" s="14">
        <f t="shared" si="7"/>
        <v>0</v>
      </c>
      <c r="E25" s="14">
        <f t="shared" si="7"/>
        <v>8605</v>
      </c>
      <c r="F25" s="14">
        <f t="shared" si="7"/>
        <v>0</v>
      </c>
      <c r="G25" s="14" t="e">
        <f t="shared" si="7"/>
        <v>#REF!</v>
      </c>
      <c r="H25" s="91" t="s">
        <v>13</v>
      </c>
      <c r="I25" s="14">
        <f aca="true" t="shared" si="8" ref="I25:N25">I21+I22</f>
        <v>28784</v>
      </c>
      <c r="J25" s="14">
        <f t="shared" si="8"/>
        <v>15368</v>
      </c>
      <c r="K25" s="14">
        <f t="shared" si="8"/>
        <v>6824</v>
      </c>
      <c r="L25" s="14">
        <f t="shared" si="8"/>
        <v>14160</v>
      </c>
      <c r="M25" s="14">
        <f t="shared" si="8"/>
        <v>6823596</v>
      </c>
      <c r="N25" s="14" t="e">
        <f t="shared" si="8"/>
        <v>#REF!</v>
      </c>
    </row>
    <row r="26" spans="1:13" s="95" customFormat="1" ht="16.5">
      <c r="A26" s="299" t="s">
        <v>148</v>
      </c>
      <c r="B26" s="299"/>
      <c r="C26" s="299"/>
      <c r="D26" s="299"/>
      <c r="E26" s="299"/>
      <c r="F26" s="299"/>
      <c r="G26" s="133"/>
      <c r="H26" s="288" t="s">
        <v>149</v>
      </c>
      <c r="I26" s="289"/>
      <c r="J26" s="289"/>
      <c r="K26" s="290"/>
      <c r="L26" s="96"/>
      <c r="M26" s="128"/>
    </row>
    <row r="27" spans="1:14" s="11" customFormat="1" ht="15.75">
      <c r="A27" s="90" t="s">
        <v>150</v>
      </c>
      <c r="B27" s="5">
        <f aca="true" t="shared" si="9" ref="B27:G27">B11+B21</f>
        <v>37608</v>
      </c>
      <c r="C27" s="5">
        <f t="shared" si="9"/>
        <v>31650</v>
      </c>
      <c r="D27" s="5">
        <f t="shared" si="9"/>
        <v>14478</v>
      </c>
      <c r="E27" s="5">
        <f t="shared" si="9"/>
        <v>23323</v>
      </c>
      <c r="F27" s="5">
        <f t="shared" si="9"/>
        <v>14478045</v>
      </c>
      <c r="G27" s="5" t="e">
        <f t="shared" si="9"/>
        <v>#REF!</v>
      </c>
      <c r="H27" s="90" t="s">
        <v>151</v>
      </c>
      <c r="I27" s="5">
        <f aca="true" t="shared" si="10" ref="I27:M28">I11+I21</f>
        <v>40152</v>
      </c>
      <c r="J27" s="5">
        <f t="shared" si="10"/>
        <v>25421</v>
      </c>
      <c r="K27" s="5">
        <f>K11+K21</f>
        <v>24536</v>
      </c>
      <c r="L27" s="5">
        <f>L11+L21</f>
        <v>27416</v>
      </c>
      <c r="M27" s="5">
        <f t="shared" si="10"/>
        <v>24535580</v>
      </c>
      <c r="N27" s="5" t="e">
        <f>N11+N21</f>
        <v>#REF!</v>
      </c>
    </row>
    <row r="28" spans="1:14" s="11" customFormat="1" ht="15.75">
      <c r="A28" s="93" t="s">
        <v>152</v>
      </c>
      <c r="B28" s="94">
        <f aca="true" t="shared" si="11" ref="B28:G28">B27-I27</f>
        <v>-2544</v>
      </c>
      <c r="C28" s="94">
        <f t="shared" si="11"/>
        <v>6229</v>
      </c>
      <c r="D28" s="94">
        <f t="shared" si="11"/>
        <v>-10058</v>
      </c>
      <c r="E28" s="94">
        <f t="shared" si="11"/>
        <v>-4093</v>
      </c>
      <c r="F28" s="94">
        <f t="shared" si="11"/>
        <v>-10057535</v>
      </c>
      <c r="G28" s="94" t="e">
        <f t="shared" si="11"/>
        <v>#REF!</v>
      </c>
      <c r="H28" s="284" t="s">
        <v>145</v>
      </c>
      <c r="I28" s="282">
        <f t="shared" si="10"/>
        <v>297</v>
      </c>
      <c r="J28" s="282">
        <f t="shared" si="10"/>
        <v>355</v>
      </c>
      <c r="K28" s="282">
        <f>K12+K22</f>
        <v>345</v>
      </c>
      <c r="L28" s="282">
        <f>L12+L22</f>
        <v>355</v>
      </c>
      <c r="M28" s="282">
        <f t="shared" si="10"/>
        <v>344960</v>
      </c>
      <c r="N28" s="282" t="e">
        <f>N12+N22</f>
        <v>#REF!</v>
      </c>
    </row>
    <row r="29" spans="1:14" s="11" customFormat="1" ht="15.75">
      <c r="A29" s="93" t="s">
        <v>143</v>
      </c>
      <c r="B29" s="5">
        <f aca="true" t="shared" si="12" ref="B29:F30">B13+B23</f>
        <v>6934</v>
      </c>
      <c r="C29" s="5">
        <f t="shared" si="12"/>
        <v>4448</v>
      </c>
      <c r="D29" s="5">
        <f>D13+D23</f>
        <v>10403</v>
      </c>
      <c r="E29" s="5">
        <f>E13+E23</f>
        <v>4448</v>
      </c>
      <c r="F29" s="5">
        <f t="shared" si="12"/>
        <v>10402495</v>
      </c>
      <c r="G29" s="5" t="e">
        <f>G13+G23</f>
        <v>#REF!</v>
      </c>
      <c r="H29" s="284"/>
      <c r="I29" s="282"/>
      <c r="J29" s="282"/>
      <c r="K29" s="282"/>
      <c r="L29" s="282"/>
      <c r="M29" s="282"/>
      <c r="N29" s="282"/>
    </row>
    <row r="30" spans="1:14" s="11" customFormat="1" ht="15.75">
      <c r="A30" s="93" t="s">
        <v>144</v>
      </c>
      <c r="B30" s="5">
        <f t="shared" si="12"/>
        <v>355</v>
      </c>
      <c r="C30" s="5">
        <f t="shared" si="12"/>
        <v>345</v>
      </c>
      <c r="D30" s="5">
        <f>D14+D24</f>
        <v>0</v>
      </c>
      <c r="E30" s="5">
        <f>E14+E24</f>
        <v>0</v>
      </c>
      <c r="F30" s="5">
        <f t="shared" si="12"/>
        <v>0</v>
      </c>
      <c r="G30" s="5" t="e">
        <f>G14+G24</f>
        <v>#REF!</v>
      </c>
      <c r="H30" s="284"/>
      <c r="I30" s="282"/>
      <c r="J30" s="282"/>
      <c r="K30" s="282"/>
      <c r="L30" s="282"/>
      <c r="M30" s="282"/>
      <c r="N30" s="282"/>
    </row>
    <row r="31" spans="1:14" s="11" customFormat="1" ht="15.75">
      <c r="A31" s="63" t="s">
        <v>177</v>
      </c>
      <c r="B31" s="5">
        <f aca="true" t="shared" si="13" ref="B31:G31">B15</f>
        <v>0</v>
      </c>
      <c r="C31" s="5">
        <f t="shared" si="13"/>
        <v>0</v>
      </c>
      <c r="D31" s="5">
        <f t="shared" si="13"/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63" t="s">
        <v>178</v>
      </c>
      <c r="I31" s="82">
        <f aca="true" t="shared" si="14" ref="I31:N31">I15</f>
        <v>0</v>
      </c>
      <c r="J31" s="82">
        <f t="shared" si="14"/>
        <v>0</v>
      </c>
      <c r="K31" s="82">
        <f t="shared" si="14"/>
        <v>0</v>
      </c>
      <c r="L31" s="82">
        <f t="shared" si="14"/>
        <v>0</v>
      </c>
      <c r="M31" s="82">
        <f t="shared" si="14"/>
        <v>0</v>
      </c>
      <c r="N31" s="82">
        <f t="shared" si="14"/>
        <v>0</v>
      </c>
    </row>
    <row r="32" spans="1:14" s="11" customFormat="1" ht="15.75">
      <c r="A32" s="89" t="s">
        <v>7</v>
      </c>
      <c r="B32" s="14">
        <f aca="true" t="shared" si="15" ref="B32:G32">B27+B29+B30+B31</f>
        <v>44897</v>
      </c>
      <c r="C32" s="14">
        <f t="shared" si="15"/>
        <v>36443</v>
      </c>
      <c r="D32" s="14">
        <f t="shared" si="15"/>
        <v>24881</v>
      </c>
      <c r="E32" s="14">
        <f t="shared" si="15"/>
        <v>27771</v>
      </c>
      <c r="F32" s="14">
        <f t="shared" si="15"/>
        <v>24880540</v>
      </c>
      <c r="G32" s="14" t="e">
        <f t="shared" si="15"/>
        <v>#REF!</v>
      </c>
      <c r="H32" s="89" t="s">
        <v>8</v>
      </c>
      <c r="I32" s="14">
        <f aca="true" t="shared" si="16" ref="I32:N32">SUM(I27:I31)</f>
        <v>40449</v>
      </c>
      <c r="J32" s="14">
        <f t="shared" si="16"/>
        <v>25776</v>
      </c>
      <c r="K32" s="14">
        <f t="shared" si="16"/>
        <v>24881</v>
      </c>
      <c r="L32" s="14">
        <f t="shared" si="16"/>
        <v>27771</v>
      </c>
      <c r="M32" s="14">
        <f t="shared" si="16"/>
        <v>24880540</v>
      </c>
      <c r="N32" s="14" t="e">
        <f t="shared" si="16"/>
        <v>#REF!</v>
      </c>
    </row>
  </sheetData>
  <sheetProtection/>
  <mergeCells count="35">
    <mergeCell ref="N12:N14"/>
    <mergeCell ref="N22:N24"/>
    <mergeCell ref="N28:N30"/>
    <mergeCell ref="L12:L14"/>
    <mergeCell ref="L22:L24"/>
    <mergeCell ref="L28:L30"/>
    <mergeCell ref="H5:K5"/>
    <mergeCell ref="H17:K17"/>
    <mergeCell ref="H26:K26"/>
    <mergeCell ref="A5:F5"/>
    <mergeCell ref="A1:M1"/>
    <mergeCell ref="A2:M2"/>
    <mergeCell ref="H12:H14"/>
    <mergeCell ref="I12:I14"/>
    <mergeCell ref="J12:J14"/>
    <mergeCell ref="M12:M14"/>
    <mergeCell ref="A9:A10"/>
    <mergeCell ref="B9:B10"/>
    <mergeCell ref="C9:C10"/>
    <mergeCell ref="F9:F10"/>
    <mergeCell ref="A17:F17"/>
    <mergeCell ref="H22:H24"/>
    <mergeCell ref="G9:G10"/>
    <mergeCell ref="I22:I24"/>
    <mergeCell ref="J22:J24"/>
    <mergeCell ref="M22:M24"/>
    <mergeCell ref="D9:D10"/>
    <mergeCell ref="K12:K14"/>
    <mergeCell ref="K22:K24"/>
    <mergeCell ref="K28:K30"/>
    <mergeCell ref="A26:F26"/>
    <mergeCell ref="H28:H30"/>
    <mergeCell ref="I28:I30"/>
    <mergeCell ref="J28:J30"/>
    <mergeCell ref="M28:M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H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S11" sqref="S11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0.8515625" style="73" customWidth="1"/>
    <col min="4" max="4" width="11.140625" style="73" customWidth="1"/>
    <col min="5" max="6" width="10.8515625" style="73" customWidth="1"/>
    <col min="7" max="14" width="11.8515625" style="73" customWidth="1"/>
    <col min="15" max="15" width="13.00390625" style="73" customWidth="1"/>
    <col min="16" max="16" width="14.00390625" style="73" hidden="1" customWidth="1"/>
    <col min="17" max="17" width="12.28125" style="73" hidden="1" customWidth="1"/>
    <col min="18" max="16384" width="9.140625" style="73" customWidth="1"/>
  </cols>
  <sheetData>
    <row r="1" spans="1:15" s="16" customFormat="1" ht="15.75">
      <c r="A1" s="304" t="s">
        <v>570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0" t="s">
        <v>108</v>
      </c>
      <c r="D4" s="70" t="s">
        <v>109</v>
      </c>
      <c r="E4" s="70" t="s">
        <v>110</v>
      </c>
      <c r="F4" s="70" t="s">
        <v>111</v>
      </c>
      <c r="G4" s="70" t="s">
        <v>112</v>
      </c>
      <c r="H4" s="70" t="s">
        <v>113</v>
      </c>
      <c r="I4" s="70" t="s">
        <v>114</v>
      </c>
      <c r="J4" s="70" t="s">
        <v>115</v>
      </c>
      <c r="K4" s="70" t="s">
        <v>116</v>
      </c>
      <c r="L4" s="70" t="s">
        <v>117</v>
      </c>
      <c r="M4" s="70" t="s">
        <v>118</v>
      </c>
      <c r="N4" s="70" t="s">
        <v>119</v>
      </c>
      <c r="O4" s="70" t="s">
        <v>5</v>
      </c>
    </row>
    <row r="5" spans="1:17" s="10" customFormat="1" ht="25.5">
      <c r="A5" s="1">
        <v>2</v>
      </c>
      <c r="B5" s="119" t="s">
        <v>303</v>
      </c>
      <c r="C5" s="5">
        <v>439021</v>
      </c>
      <c r="D5" s="5">
        <v>744089</v>
      </c>
      <c r="E5" s="5">
        <v>744086</v>
      </c>
      <c r="F5" s="5">
        <v>744089</v>
      </c>
      <c r="G5" s="5">
        <v>777584</v>
      </c>
      <c r="H5" s="5">
        <v>744089</v>
      </c>
      <c r="I5" s="5">
        <v>744089</v>
      </c>
      <c r="J5" s="5">
        <v>744089</v>
      </c>
      <c r="K5" s="5">
        <v>744089</v>
      </c>
      <c r="L5" s="5">
        <v>744089</v>
      </c>
      <c r="M5" s="5">
        <v>744089</v>
      </c>
      <c r="N5" s="5">
        <v>744092</v>
      </c>
      <c r="O5" s="14">
        <f>SUM(C5:N5)</f>
        <v>8657495</v>
      </c>
      <c r="P5" s="12">
        <f>Összesen!L7</f>
        <v>8657495</v>
      </c>
      <c r="Q5" s="12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/>
      <c r="G6" s="5"/>
      <c r="H6" s="5"/>
      <c r="I6" s="5">
        <v>0</v>
      </c>
      <c r="J6" s="5"/>
      <c r="K6" s="5">
        <v>0</v>
      </c>
      <c r="L6" s="5"/>
      <c r="M6" s="5"/>
      <c r="N6" s="5"/>
      <c r="O6" s="14">
        <f>SUM(C6:N6)</f>
        <v>0</v>
      </c>
      <c r="P6" s="12">
        <f>Összesen!L18</f>
        <v>0</v>
      </c>
      <c r="Q6" s="12">
        <f aca="true" t="shared" si="0" ref="Q6:Q28">O6-P6</f>
        <v>0</v>
      </c>
    </row>
    <row r="7" spans="1:17" s="10" customFormat="1" ht="15.75">
      <c r="A7" s="1">
        <v>4</v>
      </c>
      <c r="B7" s="119" t="s">
        <v>325</v>
      </c>
      <c r="C7" s="5"/>
      <c r="D7" s="5">
        <v>25000</v>
      </c>
      <c r="E7" s="5">
        <v>1394000</v>
      </c>
      <c r="F7" s="5"/>
      <c r="G7" s="5">
        <v>812000</v>
      </c>
      <c r="H7" s="5"/>
      <c r="I7" s="5">
        <v>20000</v>
      </c>
      <c r="J7" s="5"/>
      <c r="K7" s="5">
        <v>1399000</v>
      </c>
      <c r="L7" s="5"/>
      <c r="M7" s="5"/>
      <c r="N7" s="5">
        <v>791000</v>
      </c>
      <c r="O7" s="14">
        <f aca="true" t="shared" si="1" ref="O7:O15">SUM(C7:N7)</f>
        <v>4441000</v>
      </c>
      <c r="P7" s="12">
        <f>Összesen!L8</f>
        <v>4441000</v>
      </c>
      <c r="Q7" s="1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97880</v>
      </c>
      <c r="D8" s="5">
        <v>145700</v>
      </c>
      <c r="E8" s="5">
        <v>49010</v>
      </c>
      <c r="F8" s="5">
        <v>184200</v>
      </c>
      <c r="G8" s="5">
        <v>87880</v>
      </c>
      <c r="H8" s="5">
        <v>174600</v>
      </c>
      <c r="I8" s="5">
        <v>178700</v>
      </c>
      <c r="J8" s="5">
        <v>47880</v>
      </c>
      <c r="K8" s="5">
        <v>34720</v>
      </c>
      <c r="L8" s="5">
        <v>267000</v>
      </c>
      <c r="M8" s="5">
        <v>47880</v>
      </c>
      <c r="N8" s="5">
        <v>64100</v>
      </c>
      <c r="O8" s="14">
        <f t="shared" si="1"/>
        <v>1379550</v>
      </c>
      <c r="P8" s="12">
        <f>Összesen!L9</f>
        <v>1379550</v>
      </c>
      <c r="Q8" s="1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Összesen!L19</f>
        <v>0</v>
      </c>
      <c r="Q9" s="12">
        <f t="shared" si="0"/>
        <v>0</v>
      </c>
    </row>
    <row r="10" spans="1:17" s="10" customFormat="1" ht="15.75">
      <c r="A10" s="1">
        <v>7</v>
      </c>
      <c r="B10" s="119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Összesen!L10</f>
        <v>0</v>
      </c>
      <c r="Q10" s="12">
        <f t="shared" si="0"/>
        <v>0</v>
      </c>
    </row>
    <row r="11" spans="1:17" s="10" customFormat="1" ht="15.75">
      <c r="A11" s="1">
        <v>8</v>
      </c>
      <c r="B11" s="119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Összesen!L20</f>
        <v>0</v>
      </c>
      <c r="Q11" s="12">
        <f t="shared" si="0"/>
        <v>0</v>
      </c>
    </row>
    <row r="12" spans="1:17" s="10" customFormat="1" ht="15.75">
      <c r="A12" s="1">
        <v>9</v>
      </c>
      <c r="B12" s="119" t="s">
        <v>394</v>
      </c>
      <c r="C12" s="5">
        <v>610000</v>
      </c>
      <c r="D12" s="5">
        <v>0</v>
      </c>
      <c r="E12" s="5">
        <v>0</v>
      </c>
      <c r="F12" s="5">
        <v>0</v>
      </c>
      <c r="G12" s="5">
        <v>0</v>
      </c>
      <c r="H12" s="5"/>
      <c r="I12" s="5">
        <v>3000000</v>
      </c>
      <c r="J12" s="5">
        <v>2100000</v>
      </c>
      <c r="K12" s="5">
        <v>1500000</v>
      </c>
      <c r="L12" s="5">
        <v>2500000</v>
      </c>
      <c r="M12" s="5">
        <v>592495</v>
      </c>
      <c r="N12" s="5">
        <v>100000</v>
      </c>
      <c r="O12" s="14">
        <f t="shared" si="1"/>
        <v>10402495</v>
      </c>
      <c r="P12" s="12">
        <f>Összesen!L14</f>
        <v>10402495</v>
      </c>
      <c r="Q12" s="12">
        <f t="shared" si="0"/>
        <v>0</v>
      </c>
    </row>
    <row r="13" spans="1:17" s="10" customFormat="1" ht="15.75">
      <c r="A13" s="1">
        <v>10</v>
      </c>
      <c r="B13" s="119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Összesen!L23</f>
        <v>0</v>
      </c>
      <c r="Q13" s="12">
        <f t="shared" si="0"/>
        <v>0</v>
      </c>
    </row>
    <row r="14" spans="1:17" s="10" customFormat="1" ht="15.75">
      <c r="A14" s="1">
        <v>11</v>
      </c>
      <c r="B14" s="119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Összesen!L15</f>
        <v>0</v>
      </c>
      <c r="Q14" s="12">
        <f t="shared" si="0"/>
        <v>0</v>
      </c>
    </row>
    <row r="15" spans="1:17" s="10" customFormat="1" ht="15.75">
      <c r="A15" s="1">
        <v>12</v>
      </c>
      <c r="B15" s="119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>
        <v>0</v>
      </c>
      <c r="J15" s="5"/>
      <c r="K15" s="5"/>
      <c r="L15" s="5"/>
      <c r="M15" s="5"/>
      <c r="N15" s="5">
        <v>0</v>
      </c>
      <c r="O15" s="14">
        <f t="shared" si="1"/>
        <v>0</v>
      </c>
      <c r="P15" s="12">
        <f>Összesen!L24</f>
        <v>0</v>
      </c>
      <c r="Q15" s="12">
        <f t="shared" si="0"/>
        <v>0</v>
      </c>
    </row>
    <row r="16" spans="1:17" s="10" customFormat="1" ht="15.75">
      <c r="A16" s="1">
        <v>13</v>
      </c>
      <c r="B16" s="72" t="s">
        <v>7</v>
      </c>
      <c r="C16" s="14">
        <f aca="true" t="shared" si="2" ref="C16:O16">SUM(C5:C15)</f>
        <v>1146901</v>
      </c>
      <c r="D16" s="14">
        <f t="shared" si="2"/>
        <v>914789</v>
      </c>
      <c r="E16" s="14">
        <f t="shared" si="2"/>
        <v>2187096</v>
      </c>
      <c r="F16" s="14">
        <f t="shared" si="2"/>
        <v>928289</v>
      </c>
      <c r="G16" s="14">
        <f t="shared" si="2"/>
        <v>1677464</v>
      </c>
      <c r="H16" s="14">
        <f t="shared" si="2"/>
        <v>918689</v>
      </c>
      <c r="I16" s="14">
        <f t="shared" si="2"/>
        <v>3942789</v>
      </c>
      <c r="J16" s="14">
        <f t="shared" si="2"/>
        <v>2891969</v>
      </c>
      <c r="K16" s="14">
        <f t="shared" si="2"/>
        <v>3677809</v>
      </c>
      <c r="L16" s="14">
        <f t="shared" si="2"/>
        <v>3511089</v>
      </c>
      <c r="M16" s="14">
        <f t="shared" si="2"/>
        <v>1384464</v>
      </c>
      <c r="N16" s="14">
        <f t="shared" si="2"/>
        <v>1699192</v>
      </c>
      <c r="O16" s="14">
        <f t="shared" si="2"/>
        <v>24880540</v>
      </c>
      <c r="P16" s="12">
        <f>Összesen!L31</f>
        <v>24880540</v>
      </c>
      <c r="Q16" s="12">
        <f t="shared" si="0"/>
        <v>0</v>
      </c>
    </row>
    <row r="17" spans="1:17" s="10" customFormat="1" ht="15.75">
      <c r="A17" s="1">
        <v>14</v>
      </c>
      <c r="B17" s="71" t="s">
        <v>45</v>
      </c>
      <c r="C17" s="5">
        <v>287501</v>
      </c>
      <c r="D17" s="5">
        <v>287501</v>
      </c>
      <c r="E17" s="5">
        <v>297501</v>
      </c>
      <c r="F17" s="5">
        <v>904813</v>
      </c>
      <c r="G17" s="5">
        <v>451829</v>
      </c>
      <c r="H17" s="5">
        <v>441829</v>
      </c>
      <c r="I17" s="5">
        <v>741829</v>
      </c>
      <c r="J17" s="5">
        <v>451829</v>
      </c>
      <c r="K17" s="5">
        <v>451829</v>
      </c>
      <c r="L17" s="5">
        <v>451832</v>
      </c>
      <c r="M17" s="5">
        <v>441829</v>
      </c>
      <c r="N17" s="5">
        <v>641829</v>
      </c>
      <c r="O17" s="14">
        <f aca="true" t="shared" si="3" ref="O17:O26">SUM(C17:N17)</f>
        <v>5851951</v>
      </c>
      <c r="P17" s="12">
        <f>Összesen!Y7</f>
        <v>5851951</v>
      </c>
      <c r="Q17" s="12">
        <f t="shared" si="0"/>
        <v>0</v>
      </c>
    </row>
    <row r="18" spans="1:17" s="10" customFormat="1" ht="25.5">
      <c r="A18" s="1">
        <v>15</v>
      </c>
      <c r="B18" s="71" t="s">
        <v>89</v>
      </c>
      <c r="C18" s="5">
        <v>77625</v>
      </c>
      <c r="D18" s="5">
        <v>66250</v>
      </c>
      <c r="E18" s="5">
        <v>68450</v>
      </c>
      <c r="F18" s="5">
        <v>99500</v>
      </c>
      <c r="G18" s="5">
        <v>99402</v>
      </c>
      <c r="H18" s="5">
        <v>102410</v>
      </c>
      <c r="I18" s="5">
        <v>173500</v>
      </c>
      <c r="J18" s="5">
        <v>102403</v>
      </c>
      <c r="K18" s="5">
        <v>102403</v>
      </c>
      <c r="L18" s="5">
        <v>102403</v>
      </c>
      <c r="M18" s="5">
        <v>97202</v>
      </c>
      <c r="N18" s="5">
        <v>109662</v>
      </c>
      <c r="O18" s="14">
        <f t="shared" si="3"/>
        <v>1201210</v>
      </c>
      <c r="P18" s="12">
        <f>Összesen!Y8</f>
        <v>1201210</v>
      </c>
      <c r="Q18" s="12">
        <f t="shared" si="0"/>
        <v>0</v>
      </c>
    </row>
    <row r="19" spans="1:17" s="10" customFormat="1" ht="15.75">
      <c r="A19" s="1">
        <v>16</v>
      </c>
      <c r="B19" s="71" t="s">
        <v>90</v>
      </c>
      <c r="C19" s="5">
        <v>389500</v>
      </c>
      <c r="D19" s="5">
        <v>375100</v>
      </c>
      <c r="E19" s="5">
        <v>398600</v>
      </c>
      <c r="F19" s="5">
        <v>475800</v>
      </c>
      <c r="G19" s="5">
        <v>468240</v>
      </c>
      <c r="H19" s="5">
        <v>1350500</v>
      </c>
      <c r="I19" s="5">
        <v>989700</v>
      </c>
      <c r="J19" s="5">
        <v>1489200</v>
      </c>
      <c r="K19" s="5">
        <v>989500</v>
      </c>
      <c r="L19" s="5">
        <v>819800</v>
      </c>
      <c r="M19" s="5">
        <v>768500</v>
      </c>
      <c r="N19" s="5">
        <v>675910</v>
      </c>
      <c r="O19" s="14">
        <f t="shared" si="3"/>
        <v>9190350</v>
      </c>
      <c r="P19" s="12">
        <f>Összesen!Y9</f>
        <v>9190350</v>
      </c>
      <c r="Q19" s="12">
        <f t="shared" si="0"/>
        <v>0</v>
      </c>
    </row>
    <row r="20" spans="1:17" s="10" customFormat="1" ht="15.75">
      <c r="A20" s="1">
        <v>17</v>
      </c>
      <c r="B20" s="71" t="s">
        <v>91</v>
      </c>
      <c r="C20" s="5">
        <v>0</v>
      </c>
      <c r="D20" s="5">
        <v>0</v>
      </c>
      <c r="E20" s="5">
        <v>0</v>
      </c>
      <c r="F20" s="5">
        <v>50000</v>
      </c>
      <c r="G20" s="5">
        <v>0</v>
      </c>
      <c r="H20" s="5">
        <v>35000</v>
      </c>
      <c r="I20" s="5">
        <v>0</v>
      </c>
      <c r="J20" s="5">
        <v>200000</v>
      </c>
      <c r="K20" s="5">
        <v>80000</v>
      </c>
      <c r="L20" s="5">
        <v>0</v>
      </c>
      <c r="M20" s="5">
        <v>45000</v>
      </c>
      <c r="N20" s="5">
        <v>90000</v>
      </c>
      <c r="O20" s="14">
        <f t="shared" si="3"/>
        <v>500000</v>
      </c>
      <c r="P20" s="12">
        <f>Összesen!Y10</f>
        <v>500000</v>
      </c>
      <c r="Q20" s="12">
        <f t="shared" si="0"/>
        <v>0</v>
      </c>
    </row>
    <row r="21" spans="1:17" s="10" customFormat="1" ht="15.75">
      <c r="A21" s="1">
        <v>18</v>
      </c>
      <c r="B21" s="71" t="s">
        <v>92</v>
      </c>
      <c r="C21" s="5">
        <v>23932</v>
      </c>
      <c r="D21" s="5">
        <v>23932</v>
      </c>
      <c r="E21" s="5">
        <v>23932</v>
      </c>
      <c r="F21" s="5">
        <v>66574</v>
      </c>
      <c r="G21" s="5">
        <v>125932</v>
      </c>
      <c r="H21" s="5">
        <v>98780</v>
      </c>
      <c r="I21" s="5">
        <v>64452</v>
      </c>
      <c r="J21" s="5">
        <v>51650</v>
      </c>
      <c r="K21" s="5">
        <v>123932</v>
      </c>
      <c r="L21" s="5">
        <v>98780</v>
      </c>
      <c r="M21" s="5">
        <v>42650</v>
      </c>
      <c r="N21" s="5">
        <v>223927</v>
      </c>
      <c r="O21" s="14">
        <f t="shared" si="3"/>
        <v>968473</v>
      </c>
      <c r="P21" s="12">
        <f>Összesen!Y11</f>
        <v>968473</v>
      </c>
      <c r="Q21" s="12">
        <f t="shared" si="0"/>
        <v>0</v>
      </c>
    </row>
    <row r="22" spans="1:17" s="10" customFormat="1" ht="15.75">
      <c r="A22" s="1">
        <v>19</v>
      </c>
      <c r="B22" s="71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130000</v>
      </c>
      <c r="H22" s="5">
        <v>0</v>
      </c>
      <c r="I22" s="5">
        <v>0</v>
      </c>
      <c r="J22" s="5">
        <v>0</v>
      </c>
      <c r="K22" s="5">
        <v>1800000</v>
      </c>
      <c r="L22" s="5">
        <v>2081381</v>
      </c>
      <c r="M22" s="5">
        <v>0</v>
      </c>
      <c r="N22" s="5">
        <v>0</v>
      </c>
      <c r="O22" s="14">
        <f t="shared" si="3"/>
        <v>4011381</v>
      </c>
      <c r="P22" s="12">
        <f>Összesen!Y18</f>
        <v>4011381</v>
      </c>
      <c r="Q22" s="12">
        <f t="shared" si="0"/>
        <v>0</v>
      </c>
    </row>
    <row r="23" spans="1:17" s="10" customFormat="1" ht="15.75">
      <c r="A23" s="1">
        <v>20</v>
      </c>
      <c r="B23" s="71" t="s">
        <v>54</v>
      </c>
      <c r="C23" s="5">
        <v>0</v>
      </c>
      <c r="D23" s="5">
        <v>0</v>
      </c>
      <c r="E23" s="5">
        <v>0</v>
      </c>
      <c r="F23" s="5">
        <v>168080</v>
      </c>
      <c r="G23" s="5">
        <v>0</v>
      </c>
      <c r="H23" s="5">
        <v>0</v>
      </c>
      <c r="I23" s="5">
        <v>1885980</v>
      </c>
      <c r="J23" s="5">
        <v>598700</v>
      </c>
      <c r="K23" s="5">
        <v>0</v>
      </c>
      <c r="L23" s="5">
        <v>135800</v>
      </c>
      <c r="M23" s="5">
        <v>0</v>
      </c>
      <c r="N23" s="5">
        <v>0</v>
      </c>
      <c r="O23" s="14">
        <f t="shared" si="3"/>
        <v>2788560</v>
      </c>
      <c r="P23" s="12">
        <f>Összesen!Y19</f>
        <v>2788560</v>
      </c>
      <c r="Q23" s="12">
        <f t="shared" si="0"/>
        <v>0</v>
      </c>
    </row>
    <row r="24" spans="1:17" s="10" customFormat="1" ht="15.75">
      <c r="A24" s="1">
        <v>21</v>
      </c>
      <c r="B24" s="71" t="s">
        <v>220</v>
      </c>
      <c r="C24" s="5">
        <v>0</v>
      </c>
      <c r="D24" s="5">
        <v>0</v>
      </c>
      <c r="E24" s="5">
        <v>0</v>
      </c>
      <c r="G24" s="5">
        <v>0</v>
      </c>
      <c r="H24" s="5">
        <v>23655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23655</v>
      </c>
      <c r="P24" s="12">
        <f>Összesen!Y20</f>
        <v>23655</v>
      </c>
      <c r="Q24" s="12">
        <f t="shared" si="0"/>
        <v>0</v>
      </c>
    </row>
    <row r="25" spans="1:17" s="10" customFormat="1" ht="15.75">
      <c r="A25" s="1">
        <v>22</v>
      </c>
      <c r="B25" s="71" t="s">
        <v>102</v>
      </c>
      <c r="C25" s="5">
        <v>344960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344960</v>
      </c>
      <c r="P25" s="12">
        <f>Összesen!Y13</f>
        <v>344960</v>
      </c>
      <c r="Q25" s="12">
        <f t="shared" si="0"/>
        <v>0</v>
      </c>
    </row>
    <row r="26" spans="1:17" s="10" customFormat="1" ht="15.75">
      <c r="A26" s="1">
        <v>23</v>
      </c>
      <c r="B26" s="71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Összesen!Y22</f>
        <v>0</v>
      </c>
      <c r="Q26" s="12">
        <f t="shared" si="0"/>
        <v>0</v>
      </c>
    </row>
    <row r="27" spans="1:17" s="10" customFormat="1" ht="15.75">
      <c r="A27" s="1">
        <v>24</v>
      </c>
      <c r="B27" s="72" t="s">
        <v>8</v>
      </c>
      <c r="C27" s="14">
        <f>SUM(C17:C26)</f>
        <v>1123518</v>
      </c>
      <c r="D27" s="14">
        <f aca="true" t="shared" si="4" ref="D27:O27">SUM(D17:D26)</f>
        <v>752783</v>
      </c>
      <c r="E27" s="14">
        <f t="shared" si="4"/>
        <v>788483</v>
      </c>
      <c r="F27" s="14">
        <f t="shared" si="4"/>
        <v>1764767</v>
      </c>
      <c r="G27" s="14">
        <f t="shared" si="4"/>
        <v>1275403</v>
      </c>
      <c r="H27" s="14">
        <f t="shared" si="4"/>
        <v>2052174</v>
      </c>
      <c r="I27" s="14">
        <f t="shared" si="4"/>
        <v>3855461</v>
      </c>
      <c r="J27" s="14">
        <f t="shared" si="4"/>
        <v>2893782</v>
      </c>
      <c r="K27" s="14">
        <f t="shared" si="4"/>
        <v>3547664</v>
      </c>
      <c r="L27" s="14">
        <f t="shared" si="4"/>
        <v>3689996</v>
      </c>
      <c r="M27" s="14">
        <f t="shared" si="4"/>
        <v>1395181</v>
      </c>
      <c r="N27" s="14">
        <f t="shared" si="4"/>
        <v>1741328</v>
      </c>
      <c r="O27" s="14">
        <f t="shared" si="4"/>
        <v>24880540</v>
      </c>
      <c r="P27" s="12">
        <f>Összesen!Y31</f>
        <v>24880540</v>
      </c>
      <c r="Q27" s="12">
        <f t="shared" si="0"/>
        <v>0</v>
      </c>
    </row>
    <row r="28" spans="1:17" ht="15.75">
      <c r="A28" s="1">
        <v>25</v>
      </c>
      <c r="B28" s="72" t="s">
        <v>127</v>
      </c>
      <c r="C28" s="14">
        <f>C16-C27</f>
        <v>23383</v>
      </c>
      <c r="D28" s="14">
        <f>C28+D16-D27</f>
        <v>185389</v>
      </c>
      <c r="E28" s="14">
        <f>D28+E16-E27</f>
        <v>1584002</v>
      </c>
      <c r="F28" s="14">
        <f aca="true" t="shared" si="5" ref="F28:O28">E28+F16-F27</f>
        <v>747524</v>
      </c>
      <c r="G28" s="14">
        <f t="shared" si="5"/>
        <v>1149585</v>
      </c>
      <c r="H28" s="14">
        <f t="shared" si="5"/>
        <v>16100</v>
      </c>
      <c r="I28" s="14">
        <f t="shared" si="5"/>
        <v>103428</v>
      </c>
      <c r="J28" s="14">
        <f t="shared" si="5"/>
        <v>101615</v>
      </c>
      <c r="K28" s="14">
        <f t="shared" si="5"/>
        <v>231760</v>
      </c>
      <c r="L28" s="14">
        <f t="shared" si="5"/>
        <v>52853</v>
      </c>
      <c r="M28" s="14">
        <f t="shared" si="5"/>
        <v>42136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4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2018-03-14T11:01:57Z</cp:lastPrinted>
  <dcterms:created xsi:type="dcterms:W3CDTF">2011-02-02T09:24:37Z</dcterms:created>
  <dcterms:modified xsi:type="dcterms:W3CDTF">2018-03-14T11:02:41Z</dcterms:modified>
  <cp:category/>
  <cp:version/>
  <cp:contentType/>
  <cp:contentStatus/>
</cp:coreProperties>
</file>