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firstSheet="8" activeTab="12"/>
  </bookViews>
  <sheets>
    <sheet name="Összesen" sheetId="1" r:id="rId1"/>
    <sheet name="Felh" sheetId="2" r:id="rId2"/>
    <sheet name="Adósságot kel.köt." sheetId="3" r:id="rId3"/>
    <sheet name="EU" sheetId="4" r:id="rId4"/>
    <sheet name="Egyensúly 2012-2014. " sheetId="5" r:id="rId5"/>
    <sheet name="utem" sheetId="6" r:id="rId6"/>
    <sheet name="tobbeves" sheetId="7" r:id="rId7"/>
    <sheet name="közvetett támog" sheetId="8" r:id="rId8"/>
    <sheet name="Adósságot kel.köt. (2)" sheetId="9" r:id="rId9"/>
    <sheet name="Bevételek" sheetId="10" r:id="rId10"/>
    <sheet name="Kiadás" sheetId="11" r:id="rId11"/>
    <sheet name="COFOG" sheetId="12" r:id="rId12"/>
    <sheet name="Határozat" sheetId="13" r:id="rId13"/>
    <sheet name="Határozat (2)" sheetId="14" state="hidden" r:id="rId14"/>
  </sheets>
  <definedNames>
    <definedName name="_xlnm.Print_Titles" localSheetId="8">'Adósságot kel.köt. (2)'!$1:$9</definedName>
    <definedName name="_xlnm.Print_Titles" localSheetId="9">'Bevételek'!$1:$4</definedName>
    <definedName name="_xlnm.Print_Titles" localSheetId="11">'COFOG'!$1:$5</definedName>
    <definedName name="_xlnm.Print_Titles" localSheetId="4">'Egyensúly 2012-2014. '!$1:$2</definedName>
    <definedName name="_xlnm.Print_Titles" localSheetId="1">'Felh'!$1:$6</definedName>
    <definedName name="_xlnm.Print_Titles" localSheetId="10">'Kiadás'!$1:$4</definedName>
    <definedName name="_xlnm.Print_Titles" localSheetId="7">'közvetett támog'!$1:$3</definedName>
    <definedName name="_xlnm.Print_Titles" localSheetId="0">'Összesen'!$1:$4</definedName>
  </definedNames>
  <calcPr fullCalcOnLoad="1"/>
</workbook>
</file>

<file path=xl/comments10.xml><?xml version="1.0" encoding="utf-8"?>
<comments xmlns="http://schemas.openxmlformats.org/spreadsheetml/2006/main">
  <authors>
    <author>Livi</author>
  </authors>
  <commentList>
    <comment ref="A28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30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4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6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1.xml><?xml version="1.0" encoding="utf-8"?>
<comments xmlns="http://schemas.openxmlformats.org/spreadsheetml/2006/main">
  <authors>
    <author>Livi</author>
  </authors>
  <commentList>
    <comment ref="A7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2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2.xml><?xml version="1.0" encoding="utf-8"?>
<comments xmlns="http://schemas.openxmlformats.org/spreadsheetml/2006/main">
  <authors>
    <author>Livi</author>
  </authors>
  <commentList>
    <comment ref="B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<sst xmlns="http://schemas.openxmlformats.org/spreadsheetml/2006/main" count="1016" uniqueCount="583">
  <si>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</si>
  <si>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</si>
  <si>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</si>
  <si>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</si>
  <si>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</si>
  <si>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</si>
  <si>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</si>
  <si>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</si>
  <si>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</si>
  <si>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</si>
  <si>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</si>
  <si>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</si>
  <si>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</si>
  <si>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</si>
  <si>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</si>
  <si>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</si>
  <si>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</si>
  <si>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</si>
  <si>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</si>
  <si>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</si>
  <si>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</si>
  <si>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</si>
  <si>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</si>
  <si>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</si>
  <si>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</si>
  <si>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</si>
  <si>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</si>
  <si>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</si>
  <si>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</si>
  <si>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</si>
  <si>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</si>
  <si>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</si>
  <si>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</si>
  <si>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</si>
  <si>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</si>
  <si>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</si>
  <si>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</si>
  <si>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</si>
  <si>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</si>
  <si>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</si>
  <si>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</si>
  <si>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</si>
  <si>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</si>
  <si>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</si>
  <si>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</si>
  <si>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</si>
  <si>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</si>
  <si>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</si>
  <si>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</si>
  <si>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</si>
  <si>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</si>
  <si>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</si>
  <si>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</si>
  <si>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</si>
  <si>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</si>
  <si>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</si>
  <si>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</si>
  <si>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</si>
  <si>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</si>
  <si>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</si>
  <si>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</si>
  <si>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</si>
  <si>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</si>
  <si>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</si>
  <si>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</si>
  <si>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</si>
  <si>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</si>
  <si>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</si>
  <si>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</si>
  <si>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</si>
  <si>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</si>
  <si>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</si>
  <si>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</si>
  <si>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</si>
  <si>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</si>
  <si>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</si>
  <si>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</si>
  <si>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</si>
  <si>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</si>
  <si>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</si>
  <si>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</si>
  <si>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</si>
  <si>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</si>
  <si>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</si>
  <si>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</si>
  <si>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</si>
  <si>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</si>
  <si>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</si>
  <si>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</si>
  <si>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</si>
  <si>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</si>
  <si>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</si>
  <si>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</si>
  <si>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</si>
  <si>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</si>
  <si>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</si>
  <si>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</si>
  <si>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</si>
  <si>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</si>
  <si>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</si>
  <si>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</si>
  <si>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</si>
  <si>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</si>
  <si>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</si>
  <si>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</si>
  <si>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</si>
  <si>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</si>
  <si>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</si>
  <si>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</si>
  <si>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</si>
  <si>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</si>
  <si>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</si>
  <si>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</si>
  <si>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</si>
  <si>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</si>
  <si>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</si>
  <si>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</si>
  <si>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</si>
  <si>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</si>
  <si>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</si>
  <si>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</si>
  <si>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</si>
  <si>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</si>
  <si>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</si>
  <si>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</si>
  <si>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</si>
  <si>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</si>
  <si>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</si>
  <si>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</si>
  <si>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</si>
  <si>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</si>
  <si>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</si>
  <si>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</si>
  <si>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</si>
  <si>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</si>
  <si>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</si>
  <si>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</si>
  <si>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</si>
  <si>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</si>
  <si>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</si>
  <si>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</si>
  <si>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</si>
  <si>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</si>
  <si>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</si>
  <si>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</si>
  <si>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</si>
  <si>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</si>
  <si>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</si>
  <si>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</si>
  <si>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</si>
  <si>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</si>
  <si>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</si>
  <si>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</si>
  <si>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</si>
  <si>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</si>
  <si>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</si>
  <si>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</si>
  <si>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</si>
  <si>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</si>
  <si>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</si>
  <si>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</si>
  <si>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</si>
  <si>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</si>
  <si>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</si>
  <si>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</si>
  <si>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</si>
  <si>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</si>
  <si>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</si>
  <si>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</si>
  <si>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</si>
  <si>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</si>
  <si>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</si>
  <si>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</si>
  <si>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</si>
  <si>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</si>
  <si>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</si>
  <si>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</si>
  <si>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</si>
  <si>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</si>
  <si>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</si>
  <si>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</si>
  <si>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</si>
  <si>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</si>
  <si>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</si>
  <si>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</si>
  <si>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</si>
  <si>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</si>
  <si>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</si>
  <si>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</si>
  <si>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</si>
  <si>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</si>
  <si>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</si>
  <si>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</si>
  <si>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</si>
  <si>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</si>
  <si>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</si>
  <si>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</si>
  <si>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</si>
  <si>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</si>
  <si>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</si>
  <si>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</si>
  <si>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</si>
  <si>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</si>
  <si>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</si>
  <si>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</si>
  <si>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</si>
  <si>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</si>
  <si>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</si>
  <si>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</si>
  <si>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</si>
  <si>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</si>
  <si>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</si>
  <si>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</si>
  <si>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</si>
  <si>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</si>
  <si>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</si>
  <si>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</si>
  <si>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</si>
  <si>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</si>
  <si>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</si>
  <si>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</si>
  <si>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</si>
  <si>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</si>
  <si>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</si>
  <si>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</si>
  <si>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</si>
  <si>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</si>
  <si>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</si>
  <si>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</si>
  <si>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</si>
  <si>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</si>
  <si>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</si>
  <si>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</si>
  <si>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</si>
  <si>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</si>
  <si>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</si>
  <si>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</si>
  <si>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</si>
  <si>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</si>
  <si>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</si>
  <si>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</si>
  <si>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</si>
  <si>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</si>
  <si>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</si>
  <si>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</si>
  <si>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</si>
  <si>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</si>
  <si>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</si>
  <si>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</si>
  <si>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</si>
  <si>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</si>
  <si>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</si>
  <si>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</si>
  <si>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</si>
  <si>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</si>
  <si>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</si>
  <si>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</si>
  <si>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</si>
  <si>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</si>
  <si>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</si>
  <si>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</si>
  <si>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</si>
  <si>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</si>
  <si>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</si>
  <si>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</si>
  <si>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</si>
  <si>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</si>
  <si>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</si>
  <si>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</si>
  <si>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</si>
  <si>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</si>
  <si>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</si>
  <si>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</si>
  <si>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</si>
  <si>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</si>
  <si>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</si>
  <si>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</si>
  <si>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</si>
  <si>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</si>
  <si>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</si>
  <si>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</si>
  <si>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</si>
  <si>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</si>
  <si>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</si>
  <si>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</si>
  <si>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</si>
  <si>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</si>
  <si>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</si>
  <si>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</si>
  <si>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</si>
  <si>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</si>
  <si>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</si>
  <si>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</si>
  <si>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</si>
  <si>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</si>
  <si>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</si>
  <si>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</si>
  <si>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</si>
  <si>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</si>
  <si>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</si>
  <si>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</si>
  <si>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</si>
  <si>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</si>
  <si>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</si>
  <si>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</si>
  <si>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</si>
  <si>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</si>
  <si>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</si>
  <si>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</si>
  <si>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</si>
  <si>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</si>
  <si>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</si>
  <si>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</si>
  <si>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</si>
  <si>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</si>
  <si>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</si>
  <si>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</si>
  <si>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</si>
  <si>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</si>
  <si>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</si>
  <si>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</si>
  <si>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</si>
  <si>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</si>
  <si>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</si>
  <si>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</si>
  <si>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</si>
  <si>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</si>
  <si>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</si>
  <si>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</si>
  <si>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</si>
  <si>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</si>
  <si>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</si>
  <si>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</si>
  <si>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</si>
  <si>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</si>
  <si>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</si>
  <si>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</si>
  <si>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</si>
  <si>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</si>
  <si>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</si>
  <si>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</si>
  <si>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</si>
  <si>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</si>
  <si>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</si>
  <si>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</si>
  <si>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</si>
  <si>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</si>
  <si>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</si>
  <si>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</si>
  <si>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</si>
  <si>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</si>
  <si>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</si>
  <si>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</si>
  <si>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</si>
  <si>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</si>
  <si>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</si>
  <si>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</si>
  <si>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</si>
  <si>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</si>
  <si>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</si>
  <si>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</si>
  <si>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</si>
  <si>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</si>
  <si>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</si>
  <si>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</si>
  <si>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</si>
  <si>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</si>
  <si>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</si>
  <si>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</si>
  <si>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</si>
  <si>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</si>
  <si>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</si>
  <si>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</si>
  <si>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</si>
  <si>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</si>
  <si>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</si>
  <si>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</si>
  <si>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</si>
  <si>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</si>
  <si>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</si>
  <si>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</si>
  <si>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</si>
  <si>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</si>
  <si>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</si>
  <si>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</si>
  <si>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</si>
  <si>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</si>
  <si>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</si>
  <si>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</si>
  <si>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</si>
  <si>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</si>
  <si>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</si>
  <si>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</si>
  <si>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</si>
  <si>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</si>
  <si>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</si>
  <si>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</si>
  <si>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</si>
  <si>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</si>
  <si>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</si>
  <si>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</si>
  <si>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</si>
  <si>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</si>
  <si>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</si>
  <si>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</si>
  <si>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</si>
  <si>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</si>
  <si>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</si>
  <si>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</si>
  <si>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</si>
  <si>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</si>
  <si>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</si>
  <si>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</si>
  <si>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</si>
  <si>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</si>
  <si>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</si>
  <si>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</si>
  <si>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</si>
  <si>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</si>
  <si>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</si>
  <si>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</si>
  <si>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</si>
  <si>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</si>
  <si>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</si>
  <si>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</si>
  <si>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</si>
  <si>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</si>
  <si>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</si>
  <si>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</si>
  <si>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</si>
  <si>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</si>
  <si>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</si>
  <si>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</si>
  <si>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</si>
  <si>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</si>
  <si>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</si>
  <si>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</si>
  <si>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</si>
  <si>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</si>
  <si>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</si>
  <si>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</si>
  <si>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</si>
  <si>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</si>
  <si>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</si>
  <si>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</si>
  <si>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</si>
  <si>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</si>
  <si>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</si>
  <si>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</si>
  <si>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</si>
  <si>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</si>
  <si>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</si>
  <si>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</si>
  <si>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</si>
  <si>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</si>
  <si>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</si>
  <si>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</si>
  <si>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</si>
  <si>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</si>
  <si>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</si>
  <si>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</si>
  <si>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</si>
  <si>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</si>
  <si>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</si>
  <si>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</si>
  <si>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</si>
  <si>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</si>
  <si>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</si>
  <si>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</si>
  <si>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</si>
  <si>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</si>
  <si>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fogorvosi hozzájárulás 2016.</t>
  </si>
  <si>
    <t xml:space="preserve">   - háziorvosi hozzájárulás 2016.</t>
  </si>
  <si>
    <t xml:space="preserve">   - védőnői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</si>
  <si>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</si>
  <si>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</si>
  <si>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</si>
  <si>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</si>
  <si>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</si>
  <si>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</si>
  <si>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</si>
  <si>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</si>
  <si>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</si>
  <si>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</si>
  <si>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</si>
  <si>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</si>
  <si>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</si>
  <si>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</si>
  <si>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</si>
  <si>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</si>
  <si>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</si>
  <si>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</si>
  <si>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</si>
  <si>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Önkormányzati adatszolgáltatás javítása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</si>
  <si>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</si>
  <si>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</si>
  <si>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</si>
  <si>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</si>
  <si>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</si>
  <si>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</si>
  <si>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</si>
  <si>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</si>
  <si>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</si>
  <si>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</si>
  <si>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2016. évi határozat</t>
  </si>
  <si>
    <t>2016. évi rendelet</t>
  </si>
  <si>
    <t>adatok Ft-ban</t>
  </si>
  <si>
    <t>041233 Hosszabb időtartamú közfoglalkoztatás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</si>
  <si>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</si>
  <si>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</si>
  <si>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</si>
  <si>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</si>
  <si>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</si>
  <si>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</si>
  <si>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</si>
  <si>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 xml:space="preserve">- </t>
  </si>
  <si>
    <t>- Egyéb helyiség bérbeadása</t>
  </si>
  <si>
    <t>- Egyéb helyiség bérbeadása hátralék</t>
  </si>
  <si>
    <t>- Földbérlet</t>
  </si>
  <si>
    <t xml:space="preserve"> - lakosságtól visszatérítendő lakásfelújítási kölcsön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</si>
  <si>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</si>
  <si>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t xml:space="preserve">   - Munkaerőpiaci Alap (közfoglalkoztatás) </t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</si>
  <si>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</si>
  <si>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</si>
  <si>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 xml:space="preserve"> személyhez nem köthető reprezentáció</t>
  </si>
  <si>
    <t xml:space="preserve"> - Útfelújítás</t>
  </si>
  <si>
    <t xml:space="preserve"> - Falusi bemutató porta kialakítása tervezési díj</t>
  </si>
  <si>
    <t xml:space="preserve"> - Falusi bemutató porta kialakítása kivitelezés</t>
  </si>
  <si>
    <t xml:space="preserve"> - Kápolna felújítása tervezési díj</t>
  </si>
  <si>
    <t xml:space="preserve"> - Kápolna felújítása kivitelezés</t>
  </si>
  <si>
    <t>- Ingatlan vásárlása</t>
  </si>
  <si>
    <t>011130 Önkormányzatok és önkormányzati hivatalok jogalkotó és általános igazgatási tevékenysége Képviselői t. díj</t>
  </si>
  <si>
    <t xml:space="preserve">  reprezentáció</t>
  </si>
  <si>
    <t>045160 Közutak, hidak, alagutak üz. Fennt.2014.09.13-i árvíz közbesz.</t>
  </si>
  <si>
    <t>082070 Történelmi hely, építmény, egyéb látványosság működtetése és megóvása</t>
  </si>
  <si>
    <t>107055 Falugondnoki, tanyagondnoki szolgáltatás</t>
  </si>
  <si>
    <t xml:space="preserve">Norvég Alap támogatás </t>
  </si>
  <si>
    <t xml:space="preserve">GOSZTOLA KÖZSÉG ÖNKORMÁNYZATA </t>
  </si>
  <si>
    <r>
      <t xml:space="preserve">GOSZTOLA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</si>
  <si>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t>GOSZTOLA KÖZSÉG ÖNKORMÁNYZATA ÁLTAL VAGY HOZZÁJÁRULÁSÁVAL</t>
  </si>
  <si>
    <t>- fejezeti kezelésű előirányzatoktól EU-s programok és azok hazai társfinanszírozása</t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</si>
  <si>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Balogh Ferenc polgármester</t>
    </r>
  </si>
  <si>
    <t>(: Balogh Ferenc :)</t>
  </si>
  <si>
    <t xml:space="preserve"> - Vis maior támogatásra</t>
  </si>
  <si>
    <t xml:space="preserve"> - Útfelújítás vis maior 7. hrsz-ú út </t>
  </si>
  <si>
    <t>Likvid hitel</t>
  </si>
  <si>
    <t>Mód. 07…</t>
  </si>
  <si>
    <t xml:space="preserve">     - VÍZMŰ ZRT-től 2015. évi fel nem használt vízdíjtámog. </t>
  </si>
  <si>
    <t xml:space="preserve"> - Út vis maior 013 hrsz-ú</t>
  </si>
  <si>
    <t xml:space="preserve"> - utánfutó beszerzés</t>
  </si>
  <si>
    <t xml:space="preserve"> - Lendvadedesi tó vis maior saját erő</t>
  </si>
  <si>
    <t xml:space="preserve"> - Mentőszolgálat Alapítvány</t>
  </si>
  <si>
    <t xml:space="preserve"> - Medicopter Alapítvány</t>
  </si>
  <si>
    <t xml:space="preserve">   - Dr. Hetés Ferenc Rendelőintézet</t>
  </si>
  <si>
    <t>2016. 07…</t>
  </si>
  <si>
    <t xml:space="preserve"> - Vízmű Zrt vízdíj támogatás</t>
  </si>
  <si>
    <t xml:space="preserve">   - X. Parasztolimpia támog. </t>
  </si>
  <si>
    <t>GOSZTOLA KÖZSÉG ÖNKORMÁNYZATA 2017. ÉVI KÖLTSÉGVETÉSÉNEK</t>
  </si>
  <si>
    <t xml:space="preserve">   - fogorvosi hozzájárulás 2017.</t>
  </si>
  <si>
    <t xml:space="preserve">   - háziorvosi hozzájárulás 2017.</t>
  </si>
  <si>
    <t xml:space="preserve">   - védőnői hozzájárulás 2017.</t>
  </si>
  <si>
    <t xml:space="preserve">   - falugondnok 2017.</t>
  </si>
  <si>
    <t xml:space="preserve">  -Szent György energiapark és Bakancsos út kialakítása </t>
  </si>
  <si>
    <t>- Matáv torony vásárlás</t>
  </si>
  <si>
    <t>-Matáv torony 48/2 hrsz. terület  vásárlás</t>
  </si>
  <si>
    <t>2020.</t>
  </si>
  <si>
    <t xml:space="preserve">2017. ÉVI SAJÁT BEVÉTELEI, TOVÁBBÁ ADÓSSÁGOT KELETKEZTETŐ </t>
  </si>
  <si>
    <r>
      <t>GOSZTOLA KÖZSÉG ÖNKORMÁNYZATA 2017.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</si>
  <si>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>- Közös Önkormányzati Hivatal felhalmozási kiadásaihoz átadás önkormányzatnak</t>
  </si>
  <si>
    <r>
      <t>Gosztola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2017. költségvetési évet követő három évre várható összegét az alábbiak szerint állapítja meg: </t>
    </r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</si>
  <si>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2017. december 31.</t>
    </r>
  </si>
  <si>
    <t>(: Balláné Kulcsár Mária :)</t>
  </si>
  <si>
    <t>jegyző</t>
  </si>
  <si>
    <r>
      <t xml:space="preserve">GOSZTOLA KÖZSÉG ÖNKORMÁNYZATA 2017. ÉVI ELŐIRÁNYZAT-FELHASZNÁLÁSI TERVE </t>
    </r>
    <r>
      <rPr>
        <i/>
        <sz val="11"/>
        <rFont val="Times New Roman"/>
        <family val="1"/>
      </rPr>
      <t>(adatok Ft-ban)</t>
    </r>
  </si>
  <si>
    <t xml:space="preserve">2015. Tény </t>
  </si>
  <si>
    <t>2016. várható tény</t>
  </si>
  <si>
    <t>2017. terv</t>
  </si>
  <si>
    <t>GOSZTOLA KÖZSÉG ÖNKORMÁNYZATA 2015-2017. ÉVI MŰKÖDÉSI ÉS FELHALMOZÁSI</t>
  </si>
  <si>
    <t>Gosztola Község Önkormányzata Képviselő-testületének 14/2017.(III.13.) határozata az önkormányzat saját bevételeinek és adósságot keletkeztető ügyleteiből eredő fizetési kötelezettségeinek a költségvetési évet követő három évre várható összegének megállapításáról</t>
  </si>
  <si>
    <r>
      <t xml:space="preserve">Gosztola Község Önkormányzata 2017. évi közvetett támogatásai </t>
    </r>
    <r>
      <rPr>
        <i/>
        <sz val="12"/>
        <rFont val="Times New Roman"/>
        <family val="1"/>
      </rPr>
      <t>(adatok Ft-ban)</t>
    </r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</si>
  <si>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</si>
  <si>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2017. évi határozat</t>
  </si>
  <si>
    <t>2017. évi rendelet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</si>
</sst>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8" borderId="7" applyNumberFormat="0" applyFont="0" applyAlignment="0" applyProtection="0"/>
    <xf numFmtId="0" fontId="64" fillId="29" borderId="0" applyNumberFormat="0" applyBorder="0" applyAlignment="0" applyProtection="0"/>
    <xf numFmtId="0" fontId="65" fillId="30" borderId="8" applyNumberFormat="0" applyAlignment="0" applyProtection="0"/>
    <xf numFmtId="0" fontId="66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8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7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69" applyFont="1" applyFill="1" applyBorder="1" applyAlignment="1">
      <alignment horizontal="center" vertical="center" wrapText="1"/>
      <protection/>
    </xf>
    <xf numFmtId="3" fontId="4" fillId="33" borderId="10" xfId="69" applyNumberFormat="1" applyFont="1" applyFill="1" applyBorder="1" applyAlignment="1">
      <alignment horizontal="right" vertical="center" wrapText="1"/>
      <protection/>
    </xf>
    <xf numFmtId="3" fontId="4" fillId="33" borderId="10" xfId="69" applyNumberFormat="1" applyFont="1" applyFill="1" applyBorder="1" applyAlignment="1">
      <alignment horizontal="center" vertical="center" wrapText="1"/>
      <protection/>
    </xf>
    <xf numFmtId="0" fontId="4" fillId="33" borderId="10" xfId="69" applyFont="1" applyFill="1" applyBorder="1" applyAlignment="1">
      <alignment horizontal="left" vertical="center" wrapText="1"/>
      <protection/>
    </xf>
    <xf numFmtId="0" fontId="3" fillId="33" borderId="10" xfId="69" applyFont="1" applyFill="1" applyBorder="1" applyAlignment="1">
      <alignment horizontal="left" vertical="center" wrapText="1"/>
      <protection/>
    </xf>
    <xf numFmtId="0" fontId="5" fillId="33" borderId="10" xfId="69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69" applyNumberFormat="1" applyFont="1" applyFill="1" applyBorder="1" applyAlignment="1">
      <alignment horizontal="right" vertical="center" wrapText="1"/>
      <protection/>
    </xf>
    <xf numFmtId="3" fontId="3" fillId="33" borderId="10" xfId="69" applyNumberFormat="1" applyFont="1" applyFill="1" applyBorder="1" applyAlignment="1">
      <alignment horizontal="right" vertical="center" wrapText="1"/>
      <protection/>
    </xf>
    <xf numFmtId="3" fontId="4" fillId="0" borderId="10" xfId="69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69" applyFont="1" applyFill="1" applyBorder="1" applyAlignment="1">
      <alignment horizontal="center"/>
      <protection/>
    </xf>
    <xf numFmtId="3" fontId="3" fillId="0" borderId="10" xfId="69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73" fillId="0" borderId="0" xfId="0" applyFont="1" applyAlignment="1">
      <alignment/>
    </xf>
    <xf numFmtId="0" fontId="74" fillId="0" borderId="0" xfId="64" applyFont="1" applyAlignment="1">
      <alignment wrapText="1"/>
      <protection/>
    </xf>
    <xf numFmtId="0" fontId="75" fillId="0" borderId="0" xfId="64" applyFont="1">
      <alignment/>
      <protection/>
    </xf>
    <xf numFmtId="0" fontId="76" fillId="0" borderId="10" xfId="64" applyFont="1" applyBorder="1">
      <alignment/>
      <protection/>
    </xf>
    <xf numFmtId="0" fontId="76" fillId="0" borderId="0" xfId="64" applyFont="1">
      <alignment/>
      <protection/>
    </xf>
    <xf numFmtId="3" fontId="77" fillId="0" borderId="0" xfId="64" applyNumberFormat="1" applyFont="1" applyAlignment="1">
      <alignment vertical="center"/>
      <protection/>
    </xf>
    <xf numFmtId="3" fontId="78" fillId="0" borderId="11" xfId="64" applyNumberFormat="1" applyFont="1" applyBorder="1" applyAlignment="1">
      <alignment horizontal="left" vertical="center" wrapText="1"/>
      <protection/>
    </xf>
    <xf numFmtId="3" fontId="79" fillId="0" borderId="10" xfId="64" applyNumberFormat="1" applyFont="1" applyBorder="1" applyAlignment="1">
      <alignment horizontal="center" vertical="center" wrapText="1"/>
      <protection/>
    </xf>
    <xf numFmtId="3" fontId="74" fillId="0" borderId="0" xfId="64" applyNumberFormat="1" applyFont="1" applyAlignment="1">
      <alignment wrapText="1"/>
      <protection/>
    </xf>
    <xf numFmtId="3" fontId="74" fillId="0" borderId="0" xfId="64" applyNumberFormat="1" applyFont="1">
      <alignment/>
      <protection/>
    </xf>
    <xf numFmtId="3" fontId="74" fillId="0" borderId="10" xfId="64" applyNumberFormat="1" applyFont="1" applyBorder="1" applyAlignment="1">
      <alignment wrapText="1"/>
      <protection/>
    </xf>
    <xf numFmtId="3" fontId="75" fillId="0" borderId="10" xfId="64" applyNumberFormat="1" applyFont="1" applyBorder="1">
      <alignment/>
      <protection/>
    </xf>
    <xf numFmtId="3" fontId="75" fillId="0" borderId="0" xfId="64" applyNumberFormat="1" applyFont="1">
      <alignment/>
      <protection/>
    </xf>
    <xf numFmtId="3" fontId="74" fillId="0" borderId="10" xfId="64" applyNumberFormat="1" applyFont="1" applyBorder="1" applyAlignment="1">
      <alignment vertical="center" wrapText="1"/>
      <protection/>
    </xf>
    <xf numFmtId="3" fontId="79" fillId="0" borderId="10" xfId="64" applyNumberFormat="1" applyFont="1" applyBorder="1" applyAlignment="1">
      <alignment wrapText="1"/>
      <protection/>
    </xf>
    <xf numFmtId="3" fontId="76" fillId="0" borderId="10" xfId="64" applyNumberFormat="1" applyFont="1" applyBorder="1">
      <alignment/>
      <protection/>
    </xf>
    <xf numFmtId="3" fontId="76" fillId="0" borderId="0" xfId="64" applyNumberFormat="1" applyFont="1">
      <alignment/>
      <protection/>
    </xf>
    <xf numFmtId="3" fontId="79" fillId="0" borderId="10" xfId="64" applyNumberFormat="1" applyFont="1" applyBorder="1" applyAlignment="1">
      <alignment vertical="center" wrapText="1"/>
      <protection/>
    </xf>
    <xf numFmtId="3" fontId="79" fillId="0" borderId="10" xfId="64" applyNumberFormat="1" applyFont="1" applyBorder="1" applyAlignment="1">
      <alignment vertical="top" wrapText="1"/>
      <protection/>
    </xf>
    <xf numFmtId="3" fontId="17" fillId="0" borderId="0" xfId="64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10" xfId="69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75" fillId="0" borderId="10" xfId="64" applyFont="1" applyBorder="1" applyAlignment="1">
      <alignment wrapText="1"/>
      <protection/>
    </xf>
    <xf numFmtId="3" fontId="4" fillId="0" borderId="12" xfId="69" applyNumberFormat="1" applyFont="1" applyFill="1" applyBorder="1" applyAlignment="1">
      <alignment horizontal="right" wrapText="1"/>
      <protection/>
    </xf>
    <xf numFmtId="0" fontId="76" fillId="0" borderId="10" xfId="64" applyFont="1" applyBorder="1" applyAlignment="1">
      <alignment wrapText="1"/>
      <protection/>
    </xf>
    <xf numFmtId="0" fontId="76" fillId="0" borderId="10" xfId="64" applyFont="1" applyBorder="1" applyAlignment="1">
      <alignment vertical="top" wrapText="1"/>
      <protection/>
    </xf>
    <xf numFmtId="0" fontId="13" fillId="0" borderId="0" xfId="67" applyFill="1">
      <alignment/>
      <protection/>
    </xf>
    <xf numFmtId="0" fontId="3" fillId="0" borderId="0" xfId="68" applyFont="1" applyFill="1" applyAlignment="1">
      <alignment horizontal="center"/>
      <protection/>
    </xf>
    <xf numFmtId="0" fontId="4" fillId="0" borderId="0" xfId="68" applyFont="1" applyFill="1">
      <alignment/>
      <protection/>
    </xf>
    <xf numFmtId="0" fontId="4" fillId="0" borderId="11" xfId="68" applyFont="1" applyFill="1" applyBorder="1" applyAlignment="1">
      <alignment horizontal="center"/>
      <protection/>
    </xf>
    <xf numFmtId="0" fontId="13" fillId="0" borderId="0" xfId="67">
      <alignment/>
      <protection/>
    </xf>
    <xf numFmtId="0" fontId="4" fillId="0" borderId="0" xfId="68" applyFont="1">
      <alignment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8" fillId="0" borderId="0" xfId="68" applyFont="1">
      <alignment/>
      <protection/>
    </xf>
    <xf numFmtId="0" fontId="4" fillId="0" borderId="10" xfId="68" applyFont="1" applyFill="1" applyBorder="1" applyAlignment="1">
      <alignment/>
      <protection/>
    </xf>
    <xf numFmtId="3" fontId="4" fillId="0" borderId="10" xfId="68" applyNumberFormat="1" applyFont="1" applyBorder="1" applyAlignment="1">
      <alignment/>
      <protection/>
    </xf>
    <xf numFmtId="3" fontId="10" fillId="0" borderId="10" xfId="68" applyNumberFormat="1" applyFont="1" applyBorder="1" applyAlignment="1">
      <alignment/>
      <protection/>
    </xf>
    <xf numFmtId="3" fontId="8" fillId="0" borderId="10" xfId="68" applyNumberFormat="1" applyFont="1" applyBorder="1" applyAlignment="1">
      <alignment/>
      <protection/>
    </xf>
    <xf numFmtId="3" fontId="5" fillId="33" borderId="10" xfId="69" applyNumberFormat="1" applyFont="1" applyFill="1" applyBorder="1" applyAlignment="1">
      <alignment vertical="center" wrapText="1"/>
      <protection/>
    </xf>
    <xf numFmtId="0" fontId="4" fillId="0" borderId="10" xfId="69" applyFont="1" applyFill="1" applyBorder="1" applyAlignment="1">
      <alignment wrapText="1"/>
      <protection/>
    </xf>
    <xf numFmtId="3" fontId="75" fillId="0" borderId="0" xfId="64" applyNumberFormat="1" applyFont="1" applyAlignment="1">
      <alignment horizontal="center"/>
      <protection/>
    </xf>
    <xf numFmtId="0" fontId="5" fillId="0" borderId="10" xfId="69" applyFont="1" applyFill="1" applyBorder="1" applyAlignment="1">
      <alignment/>
      <protection/>
    </xf>
    <xf numFmtId="0" fontId="16" fillId="0" borderId="10" xfId="69" applyFont="1" applyFill="1" applyBorder="1" applyAlignment="1">
      <alignment/>
      <protection/>
    </xf>
    <xf numFmtId="0" fontId="16" fillId="0" borderId="10" xfId="69" applyFont="1" applyFill="1" applyBorder="1" applyAlignment="1">
      <alignment wrapText="1"/>
      <protection/>
    </xf>
    <xf numFmtId="0" fontId="21" fillId="0" borderId="10" xfId="69" applyFont="1" applyFill="1" applyBorder="1" applyAlignment="1">
      <alignment wrapText="1"/>
      <protection/>
    </xf>
    <xf numFmtId="0" fontId="23" fillId="0" borderId="10" xfId="69" applyFont="1" applyFill="1" applyBorder="1" applyAlignment="1">
      <alignment wrapText="1"/>
      <protection/>
    </xf>
    <xf numFmtId="3" fontId="11" fillId="33" borderId="10" xfId="69" applyNumberFormat="1" applyFont="1" applyFill="1" applyBorder="1" applyAlignment="1">
      <alignment horizontal="center" vertical="center" wrapText="1"/>
      <protection/>
    </xf>
    <xf numFmtId="0" fontId="8" fillId="33" borderId="10" xfId="69" applyFont="1" applyFill="1" applyBorder="1" applyAlignment="1">
      <alignment horizontal="left" vertical="center" wrapText="1"/>
      <protection/>
    </xf>
    <xf numFmtId="0" fontId="7" fillId="33" borderId="10" xfId="69" applyFont="1" applyFill="1" applyBorder="1" applyAlignment="1">
      <alignment horizontal="left" vertical="center" wrapText="1"/>
      <protection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3" fillId="0" borderId="10" xfId="68" applyFont="1" applyFill="1" applyBorder="1" applyAlignment="1">
      <alignment horizontal="center" vertical="center"/>
      <protection/>
    </xf>
    <xf numFmtId="0" fontId="4" fillId="0" borderId="10" xfId="68" applyFont="1" applyFill="1" applyBorder="1" applyAlignment="1">
      <alignment horizontal="left" wrapText="1"/>
      <protection/>
    </xf>
    <xf numFmtId="0" fontId="4" fillId="0" borderId="10" xfId="68" applyFont="1" applyFill="1" applyBorder="1" applyAlignment="1">
      <alignment horizontal="left"/>
      <protection/>
    </xf>
    <xf numFmtId="0" fontId="4" fillId="0" borderId="10" xfId="68" applyFont="1" applyBorder="1" applyAlignment="1">
      <alignment vertical="top" wrapText="1"/>
      <protection/>
    </xf>
    <xf numFmtId="0" fontId="10" fillId="0" borderId="10" xfId="68" applyFont="1" applyBorder="1" applyAlignment="1" quotePrefix="1">
      <alignment vertical="top" wrapText="1"/>
      <protection/>
    </xf>
    <xf numFmtId="0" fontId="8" fillId="0" borderId="10" xfId="68" applyFont="1" applyBorder="1" applyAlignment="1" quotePrefix="1">
      <alignment vertical="top" wrapText="1"/>
      <protection/>
    </xf>
    <xf numFmtId="0" fontId="3" fillId="0" borderId="10" xfId="68" applyFont="1" applyBorder="1" applyAlignment="1">
      <alignment vertical="top" wrapText="1"/>
      <protection/>
    </xf>
    <xf numFmtId="3" fontId="4" fillId="33" borderId="10" xfId="69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69" applyNumberFormat="1" applyFont="1" applyFill="1" applyBorder="1" applyAlignment="1">
      <alignment wrapText="1"/>
      <protection/>
    </xf>
    <xf numFmtId="0" fontId="4" fillId="0" borderId="10" xfId="69" applyFont="1" applyFill="1" applyBorder="1" applyAlignment="1" quotePrefix="1">
      <alignment/>
      <protection/>
    </xf>
    <xf numFmtId="0" fontId="4" fillId="0" borderId="10" xfId="69" applyFont="1" applyFill="1" applyBorder="1" applyAlignment="1" quotePrefix="1">
      <alignment wrapText="1"/>
      <protection/>
    </xf>
    <xf numFmtId="0" fontId="4" fillId="0" borderId="10" xfId="69" applyFont="1" applyFill="1" applyBorder="1" applyAlignment="1">
      <alignment horizontal="center" vertical="center"/>
      <protection/>
    </xf>
    <xf numFmtId="0" fontId="3" fillId="0" borderId="10" xfId="69" applyFont="1" applyFill="1" applyBorder="1" applyAlignment="1">
      <alignment vertical="center" wrapText="1"/>
      <protection/>
    </xf>
    <xf numFmtId="0" fontId="4" fillId="0" borderId="10" xfId="69" applyFont="1" applyFill="1" applyBorder="1" applyAlignment="1">
      <alignment vertical="center" wrapText="1"/>
      <protection/>
    </xf>
    <xf numFmtId="0" fontId="5" fillId="0" borderId="10" xfId="69" applyFont="1" applyFill="1" applyBorder="1" applyAlignment="1">
      <alignment vertical="center" wrapText="1"/>
      <protection/>
    </xf>
    <xf numFmtId="0" fontId="10" fillId="0" borderId="10" xfId="69" applyFont="1" applyFill="1" applyBorder="1" applyAlignment="1">
      <alignment horizontal="left" vertical="center" wrapText="1"/>
      <protection/>
    </xf>
    <xf numFmtId="0" fontId="4" fillId="0" borderId="10" xfId="69" applyFont="1" applyFill="1" applyBorder="1" applyAlignment="1">
      <alignment vertical="center"/>
      <protection/>
    </xf>
    <xf numFmtId="3" fontId="16" fillId="33" borderId="10" xfId="69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0" fontId="21" fillId="0" borderId="13" xfId="69" applyFont="1" applyFill="1" applyBorder="1" applyAlignment="1">
      <alignment vertical="center" wrapText="1"/>
      <protection/>
    </xf>
    <xf numFmtId="3" fontId="79" fillId="0" borderId="0" xfId="64" applyNumberFormat="1" applyFont="1" applyBorder="1" applyAlignment="1">
      <alignment vertical="center" wrapText="1"/>
      <protection/>
    </xf>
    <xf numFmtId="3" fontId="76" fillId="0" borderId="0" xfId="64" applyNumberFormat="1" applyFont="1" applyBorder="1">
      <alignment/>
      <protection/>
    </xf>
    <xf numFmtId="3" fontId="20" fillId="0" borderId="0" xfId="64" applyNumberFormat="1" applyFont="1" applyAlignment="1">
      <alignment wrapText="1"/>
      <protection/>
    </xf>
    <xf numFmtId="0" fontId="4" fillId="33" borderId="10" xfId="69" applyFont="1" applyFill="1" applyBorder="1" applyAlignment="1">
      <alignment horizontal="center" vertical="center" wrapText="1"/>
      <protection/>
    </xf>
    <xf numFmtId="0" fontId="4" fillId="0" borderId="10" xfId="69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69" applyFont="1" applyFill="1" applyBorder="1" applyAlignment="1">
      <alignment horizontal="center" wrapText="1"/>
      <protection/>
    </xf>
    <xf numFmtId="0" fontId="22" fillId="0" borderId="10" xfId="69" applyFont="1" applyFill="1" applyBorder="1" applyAlignment="1">
      <alignment horizontal="center" wrapText="1"/>
      <protection/>
    </xf>
    <xf numFmtId="0" fontId="16" fillId="33" borderId="10" xfId="69" applyFont="1" applyFill="1" applyBorder="1" applyAlignment="1">
      <alignment horizontal="left" vertical="center" wrapText="1"/>
      <protection/>
    </xf>
    <xf numFmtId="0" fontId="22" fillId="0" borderId="10" xfId="69" applyFont="1" applyFill="1" applyBorder="1" applyAlignment="1">
      <alignment horizontal="center"/>
      <protection/>
    </xf>
    <xf numFmtId="0" fontId="4" fillId="0" borderId="10" xfId="69" applyFont="1" applyFill="1" applyBorder="1" applyAlignment="1" quotePrefix="1">
      <alignment horizontal="center"/>
      <protection/>
    </xf>
    <xf numFmtId="3" fontId="3" fillId="0" borderId="10" xfId="69" applyNumberFormat="1" applyFont="1" applyFill="1" applyBorder="1" applyAlignment="1">
      <alignment wrapText="1"/>
      <protection/>
    </xf>
    <xf numFmtId="0" fontId="4" fillId="0" borderId="10" xfId="69" applyFont="1" applyFill="1" applyBorder="1" applyAlignment="1" quotePrefix="1">
      <alignment horizontal="left" wrapText="1"/>
      <protection/>
    </xf>
    <xf numFmtId="0" fontId="80" fillId="0" borderId="10" xfId="69" applyFont="1" applyFill="1" applyBorder="1" applyAlignment="1" quotePrefix="1">
      <alignment wrapText="1"/>
      <protection/>
    </xf>
    <xf numFmtId="0" fontId="80" fillId="0" borderId="10" xfId="69" applyFont="1" applyFill="1" applyBorder="1" applyAlignment="1">
      <alignment wrapText="1"/>
      <protection/>
    </xf>
    <xf numFmtId="0" fontId="80" fillId="0" borderId="10" xfId="69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81" fillId="0" borderId="10" xfId="69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2" xfId="69" applyNumberFormat="1" applyFont="1" applyFill="1" applyBorder="1" applyAlignment="1">
      <alignment horizontal="right" vertical="center" wrapText="1"/>
      <protection/>
    </xf>
    <xf numFmtId="3" fontId="79" fillId="0" borderId="14" xfId="64" applyNumberFormat="1" applyFont="1" applyBorder="1" applyAlignment="1">
      <alignment horizontal="center" vertical="center" wrapText="1"/>
      <protection/>
    </xf>
    <xf numFmtId="0" fontId="81" fillId="0" borderId="0" xfId="0" applyFont="1" applyAlignment="1">
      <alignment/>
    </xf>
    <xf numFmtId="0" fontId="8" fillId="0" borderId="10" xfId="69" applyFont="1" applyFill="1" applyBorder="1" applyAlignment="1">
      <alignment vertical="center" wrapText="1"/>
      <protection/>
    </xf>
    <xf numFmtId="3" fontId="78" fillId="0" borderId="0" xfId="64" applyNumberFormat="1" applyFont="1" applyBorder="1" applyAlignment="1">
      <alignment horizontal="left" vertical="center" wrapText="1"/>
      <protection/>
    </xf>
    <xf numFmtId="3" fontId="78" fillId="0" borderId="0" xfId="64" applyNumberFormat="1" applyFont="1" applyBorder="1" applyAlignment="1">
      <alignment vertical="center" wrapText="1"/>
      <protection/>
    </xf>
    <xf numFmtId="0" fontId="4" fillId="33" borderId="10" xfId="69" applyFont="1" applyFill="1" applyBorder="1" applyAlignment="1" quotePrefix="1">
      <alignment horizontal="left" vertical="center" wrapText="1"/>
      <protection/>
    </xf>
    <xf numFmtId="0" fontId="16" fillId="0" borderId="10" xfId="69" applyFont="1" applyFill="1" applyBorder="1" applyAlignment="1" quotePrefix="1">
      <alignment wrapText="1"/>
      <protection/>
    </xf>
    <xf numFmtId="0" fontId="4" fillId="0" borderId="10" xfId="69" applyFont="1" applyFill="1" applyBorder="1" applyAlignment="1" quotePrefix="1">
      <alignment horizontal="left" wrapText="1" indent="2"/>
      <protection/>
    </xf>
    <xf numFmtId="0" fontId="4" fillId="0" borderId="10" xfId="69" applyFont="1" applyFill="1" applyBorder="1" applyAlignment="1" quotePrefix="1">
      <alignment horizontal="left" wrapText="1" indent="3"/>
      <protection/>
    </xf>
    <xf numFmtId="3" fontId="78" fillId="0" borderId="0" xfId="64" applyNumberFormat="1" applyFont="1" applyBorder="1" applyAlignment="1">
      <alignment horizontal="left" vertical="center" wrapText="1"/>
      <protection/>
    </xf>
    <xf numFmtId="3" fontId="82" fillId="0" borderId="11" xfId="64" applyNumberFormat="1" applyFont="1" applyBorder="1" applyAlignment="1">
      <alignment horizontal="right" vertical="center"/>
      <protection/>
    </xf>
    <xf numFmtId="0" fontId="21" fillId="0" borderId="10" xfId="69" applyFont="1" applyFill="1" applyBorder="1" applyAlignment="1">
      <alignment vertical="center" wrapText="1"/>
      <protection/>
    </xf>
    <xf numFmtId="3" fontId="81" fillId="0" borderId="10" xfId="0" applyNumberFormat="1" applyFont="1" applyFill="1" applyBorder="1" applyAlignment="1">
      <alignment vertical="center" wrapText="1"/>
    </xf>
    <xf numFmtId="3" fontId="49" fillId="0" borderId="0" xfId="0" applyNumberFormat="1" applyFont="1" applyAlignment="1">
      <alignment/>
    </xf>
    <xf numFmtId="3" fontId="4" fillId="33" borderId="15" xfId="69" applyNumberFormat="1" applyFont="1" applyFill="1" applyBorder="1" applyAlignment="1">
      <alignment vertical="center" wrapText="1"/>
      <protection/>
    </xf>
    <xf numFmtId="3" fontId="4" fillId="33" borderId="14" xfId="69" applyNumberFormat="1" applyFont="1" applyFill="1" applyBorder="1" applyAlignment="1">
      <alignment vertical="center" wrapText="1"/>
      <protection/>
    </xf>
    <xf numFmtId="0" fontId="21" fillId="0" borderId="16" xfId="69" applyFont="1" applyFill="1" applyBorder="1" applyAlignment="1">
      <alignment vertical="center" wrapText="1"/>
      <protection/>
    </xf>
    <xf numFmtId="0" fontId="21" fillId="0" borderId="16" xfId="69" applyFont="1" applyFill="1" applyBorder="1" applyAlignment="1">
      <alignment vertical="center"/>
      <protection/>
    </xf>
    <xf numFmtId="0" fontId="4" fillId="0" borderId="10" xfId="69" applyFont="1" applyFill="1" applyBorder="1" applyAlignment="1">
      <alignment/>
      <protection/>
    </xf>
    <xf numFmtId="3" fontId="4" fillId="34" borderId="10" xfId="69" applyNumberFormat="1" applyFont="1" applyFill="1" applyBorder="1" applyAlignment="1">
      <alignment horizontal="right" vertical="center" wrapText="1"/>
      <protection/>
    </xf>
    <xf numFmtId="3" fontId="4" fillId="0" borderId="0" xfId="0" applyNumberFormat="1" applyFont="1" applyFill="1" applyAlignment="1">
      <alignment/>
    </xf>
    <xf numFmtId="0" fontId="3" fillId="0" borderId="10" xfId="69" applyFont="1" applyFill="1" applyBorder="1" applyAlignment="1">
      <alignment horizontal="center" vertical="center"/>
      <protection/>
    </xf>
    <xf numFmtId="0" fontId="72" fillId="0" borderId="10" xfId="0" applyFont="1" applyBorder="1" applyAlignment="1">
      <alignment/>
    </xf>
    <xf numFmtId="0" fontId="83" fillId="0" borderId="0" xfId="0" applyFont="1" applyAlignment="1">
      <alignment horizontal="center"/>
    </xf>
    <xf numFmtId="3" fontId="81" fillId="0" borderId="10" xfId="0" applyNumberFormat="1" applyFont="1" applyFill="1" applyBorder="1" applyAlignment="1">
      <alignment horizontal="center" vertical="center" wrapText="1"/>
    </xf>
    <xf numFmtId="3" fontId="83" fillId="0" borderId="10" xfId="0" applyNumberFormat="1" applyFont="1" applyFill="1" applyBorder="1" applyAlignment="1">
      <alignment vertical="center" wrapText="1"/>
    </xf>
    <xf numFmtId="3" fontId="84" fillId="0" borderId="10" xfId="69" applyNumberFormat="1" applyFont="1" applyFill="1" applyBorder="1" applyAlignment="1">
      <alignment wrapText="1"/>
      <protection/>
    </xf>
    <xf numFmtId="3" fontId="81" fillId="0" borderId="10" xfId="69" applyNumberFormat="1" applyFont="1" applyFill="1" applyBorder="1" applyAlignment="1">
      <alignment wrapText="1"/>
      <protection/>
    </xf>
    <xf numFmtId="3" fontId="81" fillId="0" borderId="0" xfId="0" applyNumberFormat="1" applyFont="1" applyAlignment="1">
      <alignment horizontal="right"/>
    </xf>
    <xf numFmtId="3" fontId="81" fillId="33" borderId="10" xfId="69" applyNumberFormat="1" applyFont="1" applyFill="1" applyBorder="1" applyAlignment="1">
      <alignment horizontal="right" vertical="center" wrapText="1"/>
      <protection/>
    </xf>
    <xf numFmtId="0" fontId="4" fillId="0" borderId="16" xfId="69" applyFont="1" applyFill="1" applyBorder="1" applyAlignment="1">
      <alignment horizontal="center" vertical="center" wrapText="1"/>
      <protection/>
    </xf>
    <xf numFmtId="0" fontId="4" fillId="0" borderId="16" xfId="69" applyFont="1" applyFill="1" applyBorder="1" applyAlignment="1">
      <alignment horizontal="center" vertical="center"/>
      <protection/>
    </xf>
    <xf numFmtId="3" fontId="4" fillId="33" borderId="10" xfId="69" applyNumberFormat="1" applyFont="1" applyFill="1" applyBorder="1" applyAlignment="1">
      <alignment vertical="center" wrapText="1"/>
      <protection/>
    </xf>
    <xf numFmtId="0" fontId="10" fillId="0" borderId="10" xfId="69" applyFont="1" applyFill="1" applyBorder="1" applyAlignment="1">
      <alignment wrapText="1"/>
      <protection/>
    </xf>
    <xf numFmtId="0" fontId="77" fillId="0" borderId="0" xfId="0" applyFont="1" applyAlignment="1">
      <alignment horizontal="center"/>
    </xf>
    <xf numFmtId="3" fontId="4" fillId="33" borderId="10" xfId="69" applyNumberFormat="1" applyFont="1" applyFill="1" applyBorder="1" applyAlignment="1">
      <alignment wrapText="1"/>
      <protection/>
    </xf>
    <xf numFmtId="0" fontId="4" fillId="0" borderId="10" xfId="69" applyFont="1" applyFill="1" applyBorder="1" applyAlignment="1">
      <alignment horizontal="center" vertical="center"/>
      <protection/>
    </xf>
    <xf numFmtId="0" fontId="21" fillId="0" borderId="10" xfId="69" applyFont="1" applyFill="1" applyBorder="1" applyAlignment="1">
      <alignment vertical="center" wrapText="1"/>
      <protection/>
    </xf>
    <xf numFmtId="0" fontId="21" fillId="0" borderId="10" xfId="69" applyFont="1" applyFill="1" applyBorder="1" applyAlignment="1">
      <alignment vertical="center"/>
      <protection/>
    </xf>
    <xf numFmtId="0" fontId="4" fillId="0" borderId="10" xfId="69" applyFont="1" applyFill="1" applyBorder="1" applyAlignment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3" fontId="4" fillId="33" borderId="15" xfId="69" applyNumberFormat="1" applyFont="1" applyFill="1" applyBorder="1" applyAlignment="1">
      <alignment horizontal="center" vertical="center" wrapText="1"/>
      <protection/>
    </xf>
    <xf numFmtId="3" fontId="4" fillId="33" borderId="14" xfId="69" applyNumberFormat="1" applyFont="1" applyFill="1" applyBorder="1" applyAlignment="1">
      <alignment horizontal="center" vertical="center" wrapText="1"/>
      <protection/>
    </xf>
    <xf numFmtId="3" fontId="4" fillId="33" borderId="15" xfId="69" applyNumberFormat="1" applyFont="1" applyFill="1" applyBorder="1" applyAlignment="1">
      <alignment vertical="center" wrapText="1"/>
      <protection/>
    </xf>
    <xf numFmtId="3" fontId="4" fillId="33" borderId="14" xfId="69" applyNumberFormat="1" applyFont="1" applyFill="1" applyBorder="1" applyAlignment="1">
      <alignment vertical="center" wrapText="1"/>
      <protection/>
    </xf>
    <xf numFmtId="0" fontId="21" fillId="0" borderId="16" xfId="69" applyFont="1" applyFill="1" applyBorder="1" applyAlignment="1">
      <alignment vertical="center" wrapText="1"/>
      <protection/>
    </xf>
    <xf numFmtId="0" fontId="21" fillId="0" borderId="17" xfId="69" applyFont="1" applyFill="1" applyBorder="1" applyAlignment="1">
      <alignment vertical="center" wrapText="1"/>
      <protection/>
    </xf>
    <xf numFmtId="0" fontId="21" fillId="0" borderId="13" xfId="69" applyFont="1" applyFill="1" applyBorder="1" applyAlignment="1">
      <alignment vertical="center" wrapText="1"/>
      <protection/>
    </xf>
    <xf numFmtId="0" fontId="7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68" applyFont="1" applyFill="1" applyAlignment="1">
      <alignment horizontal="center" wrapText="1"/>
      <protection/>
    </xf>
    <xf numFmtId="0" fontId="4" fillId="0" borderId="15" xfId="69" applyFont="1" applyFill="1" applyBorder="1" applyAlignment="1">
      <alignment horizontal="center" vertical="center"/>
      <protection/>
    </xf>
    <xf numFmtId="0" fontId="4" fillId="0" borderId="18" xfId="69" applyFont="1" applyFill="1" applyBorder="1" applyAlignment="1">
      <alignment horizontal="center" vertical="center"/>
      <protection/>
    </xf>
    <xf numFmtId="0" fontId="4" fillId="0" borderId="14" xfId="69" applyFont="1" applyFill="1" applyBorder="1" applyAlignment="1">
      <alignment horizontal="center" vertical="center"/>
      <protection/>
    </xf>
    <xf numFmtId="0" fontId="4" fillId="0" borderId="17" xfId="69" applyFont="1" applyFill="1" applyBorder="1" applyAlignment="1">
      <alignment horizontal="center" vertical="center" wrapText="1"/>
      <protection/>
    </xf>
    <xf numFmtId="0" fontId="4" fillId="0" borderId="13" xfId="69" applyFont="1" applyFill="1" applyBorder="1" applyAlignment="1">
      <alignment horizontal="center" vertical="center" wrapText="1"/>
      <protection/>
    </xf>
    <xf numFmtId="0" fontId="4" fillId="0" borderId="16" xfId="69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15" xfId="69" applyFont="1" applyFill="1" applyBorder="1" applyAlignment="1">
      <alignment horizontal="center" vertical="center" wrapText="1"/>
      <protection/>
    </xf>
    <xf numFmtId="0" fontId="4" fillId="0" borderId="14" xfId="69" applyFont="1" applyFill="1" applyBorder="1" applyAlignment="1">
      <alignment horizontal="center" vertical="center" wrapText="1"/>
      <protection/>
    </xf>
    <xf numFmtId="3" fontId="78" fillId="0" borderId="11" xfId="64" applyNumberFormat="1" applyFont="1" applyBorder="1" applyAlignment="1">
      <alignment horizontal="justify" vertical="center" wrapText="1"/>
      <protection/>
    </xf>
    <xf numFmtId="3" fontId="78" fillId="0" borderId="0" xfId="64" applyNumberFormat="1" applyFont="1" applyBorder="1" applyAlignment="1">
      <alignment horizontal="justify" vertical="center" wrapText="1"/>
      <protection/>
    </xf>
    <xf numFmtId="3" fontId="73" fillId="0" borderId="0" xfId="64" applyNumberFormat="1" applyFont="1" applyBorder="1" applyAlignment="1">
      <alignment vertical="center" wrapText="1"/>
      <protection/>
    </xf>
    <xf numFmtId="3" fontId="78" fillId="0" borderId="0" xfId="64" applyNumberFormat="1" applyFont="1" applyBorder="1" applyAlignment="1">
      <alignment horizontal="left" vertical="center" wrapText="1"/>
      <protection/>
    </xf>
  </cellXfs>
  <cellStyles count="6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5" xfId="60"/>
    <cellStyle name="Normál 3" xfId="61"/>
    <cellStyle name="Normál 3 2" xfId="62"/>
    <cellStyle name="Normál 4" xfId="63"/>
    <cellStyle name="Normál 5" xfId="64"/>
    <cellStyle name="Normál 5 2" xfId="65"/>
    <cellStyle name="Normál 6" xfId="66"/>
    <cellStyle name="Normál_Baglad 2007. költségvetés 2" xfId="67"/>
    <cellStyle name="Normál_ktgv2004" xfId="68"/>
    <cellStyle name="Normál_Munka1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  <cellStyle name="Százalék 2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K33"/>
  <sheetViews>
    <sheetView zoomScalePageLayoutView="0" workbookViewId="0" topLeftCell="A1">
      <selection activeCell="C10" sqref="C10:C11"/>
    </sheetView>
  </sheetViews>
  <sheetFormatPr defaultColWidth="9.140625" defaultRowHeight="15"/>
  <cols>
    <col min="1" max="1" width="5.7109375" style="0" customWidth="1"/>
    <col min="2" max="2" width="25.7109375" style="0" customWidth="1"/>
    <col min="3" max="6" width="14.7109375" style="0" customWidth="1"/>
    <col min="7" max="7" width="25.7109375" style="0" customWidth="1"/>
    <col min="8" max="11" width="14.7109375" style="0" customWidth="1"/>
  </cols>
  <sheetData>
    <row r="1" spans="1:11" s="2" customFormat="1" ht="15.75">
      <c r="A1" s="151" t="s">
        <v>567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="2" customFormat="1" ht="15" customHeight="1">
      <c r="B2" s="118"/>
    </row>
    <row r="3" spans="1:11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103</v>
      </c>
      <c r="K3" s="1" t="s">
        <v>104</v>
      </c>
    </row>
    <row r="4" spans="1:11" s="11" customFormat="1" ht="15.75">
      <c r="A4" s="1">
        <v>1</v>
      </c>
      <c r="B4" s="153" t="s">
        <v>9</v>
      </c>
      <c r="C4" s="88" t="s">
        <v>405</v>
      </c>
      <c r="D4" s="88" t="s">
        <v>135</v>
      </c>
      <c r="E4" s="148" t="s">
        <v>136</v>
      </c>
      <c r="F4" s="148" t="s">
        <v>5</v>
      </c>
      <c r="G4" s="153" t="s">
        <v>9</v>
      </c>
      <c r="H4" s="88" t="s">
        <v>405</v>
      </c>
      <c r="I4" s="88" t="s">
        <v>135</v>
      </c>
      <c r="J4" s="88" t="s">
        <v>136</v>
      </c>
      <c r="K4" s="88" t="s">
        <v>5</v>
      </c>
    </row>
    <row r="5" spans="1:11" s="11" customFormat="1" ht="15.75">
      <c r="A5" s="1">
        <v>2</v>
      </c>
      <c r="B5" s="153"/>
      <c r="C5" s="88" t="s">
        <v>4</v>
      </c>
      <c r="D5" s="88" t="s">
        <v>4</v>
      </c>
      <c r="E5" s="88" t="s">
        <v>4</v>
      </c>
      <c r="F5" s="88" t="s">
        <v>4</v>
      </c>
      <c r="G5" s="153"/>
      <c r="H5" s="88" t="s">
        <v>4</v>
      </c>
      <c r="I5" s="88" t="s">
        <v>4</v>
      </c>
      <c r="J5" s="88" t="s">
        <v>4</v>
      </c>
      <c r="K5" s="88" t="s">
        <v>4</v>
      </c>
    </row>
    <row r="6" spans="1:11" s="95" customFormat="1" ht="16.5">
      <c r="A6" s="1">
        <v>3</v>
      </c>
      <c r="B6" s="154" t="s">
        <v>53</v>
      </c>
      <c r="C6" s="154"/>
      <c r="D6" s="154"/>
      <c r="E6" s="154"/>
      <c r="F6" s="154"/>
      <c r="G6" s="154" t="s">
        <v>147</v>
      </c>
      <c r="H6" s="154"/>
      <c r="I6" s="154"/>
      <c r="J6" s="154"/>
      <c r="K6" s="154"/>
    </row>
    <row r="7" spans="1:11" s="11" customFormat="1" ht="47.25">
      <c r="A7" s="1">
        <v>4</v>
      </c>
      <c r="B7" s="90" t="s">
        <v>303</v>
      </c>
      <c r="C7" s="5">
        <f>Bevételek!C94</f>
        <v>0</v>
      </c>
      <c r="D7" s="5">
        <f>Bevételek!C95</f>
        <v>8657495</v>
      </c>
      <c r="E7" s="5">
        <f>Bevételek!C96</f>
        <v>0</v>
      </c>
      <c r="F7" s="5">
        <f>C7+D7+E7</f>
        <v>8657495</v>
      </c>
      <c r="G7" s="92" t="s">
        <v>45</v>
      </c>
      <c r="H7" s="5">
        <f>Kiadás!C8</f>
        <v>0</v>
      </c>
      <c r="I7" s="5">
        <f>Kiadás!C9</f>
        <v>5111951</v>
      </c>
      <c r="J7" s="5">
        <f>Kiadás!C10</f>
        <v>740000</v>
      </c>
      <c r="K7" s="5">
        <f>H7+I7+J7</f>
        <v>5851951</v>
      </c>
    </row>
    <row r="8" spans="1:11" s="11" customFormat="1" ht="45">
      <c r="A8" s="1">
        <v>5</v>
      </c>
      <c r="B8" s="90" t="s">
        <v>325</v>
      </c>
      <c r="C8" s="5">
        <f>Bevételek!C158</f>
        <v>0</v>
      </c>
      <c r="D8" s="5">
        <f>Bevételek!C159</f>
        <v>418000</v>
      </c>
      <c r="E8" s="5">
        <f>Bevételek!C160</f>
        <v>4023000</v>
      </c>
      <c r="F8" s="5">
        <f>C8+D8+E8</f>
        <v>4441000</v>
      </c>
      <c r="G8" s="92" t="s">
        <v>89</v>
      </c>
      <c r="H8" s="5">
        <f>Kiadás!C12</f>
        <v>0</v>
      </c>
      <c r="I8" s="5">
        <f>Kiadás!C13</f>
        <v>1022910</v>
      </c>
      <c r="J8" s="5">
        <f>Kiadás!C14</f>
        <v>178300</v>
      </c>
      <c r="K8" s="5">
        <f>H8+I8+J8</f>
        <v>1201210</v>
      </c>
    </row>
    <row r="9" spans="1:11" s="11" customFormat="1" ht="15.75">
      <c r="A9" s="1">
        <v>6</v>
      </c>
      <c r="B9" s="90" t="s">
        <v>53</v>
      </c>
      <c r="C9" s="5">
        <f>Bevételek!C215</f>
        <v>0</v>
      </c>
      <c r="D9" s="5">
        <f>Bevételek!C216</f>
        <v>1379550</v>
      </c>
      <c r="E9" s="5">
        <f>Bevételek!C217</f>
        <v>0</v>
      </c>
      <c r="F9" s="5">
        <f>C9+D9+E9</f>
        <v>1379550</v>
      </c>
      <c r="G9" s="92" t="s">
        <v>90</v>
      </c>
      <c r="H9" s="5">
        <f>Kiadás!C16</f>
        <v>0</v>
      </c>
      <c r="I9" s="5">
        <f>Kiadás!C17</f>
        <v>9190350</v>
      </c>
      <c r="J9" s="5">
        <f>Kiadás!C18</f>
        <v>0</v>
      </c>
      <c r="K9" s="5">
        <f>H9+I9+J9</f>
        <v>9190350</v>
      </c>
    </row>
    <row r="10" spans="1:11" s="11" customFormat="1" ht="15.75">
      <c r="A10" s="1">
        <v>7</v>
      </c>
      <c r="B10" s="156" t="s">
        <v>383</v>
      </c>
      <c r="C10" s="149">
        <f>Bevételek!C249</f>
        <v>0</v>
      </c>
      <c r="D10" s="149">
        <f>Bevételek!C250</f>
        <v>0</v>
      </c>
      <c r="E10" s="149">
        <f>Bevételek!C251</f>
        <v>0</v>
      </c>
      <c r="F10" s="149">
        <f>C10+D10+E10</f>
        <v>0</v>
      </c>
      <c r="G10" s="92" t="s">
        <v>91</v>
      </c>
      <c r="H10" s="5">
        <f>Kiadás!C61</f>
        <v>0</v>
      </c>
      <c r="I10" s="5">
        <f>Kiadás!C62</f>
        <v>500000</v>
      </c>
      <c r="J10" s="5">
        <f>Kiadás!C63</f>
        <v>0</v>
      </c>
      <c r="K10" s="5">
        <f>H10+I10+J10</f>
        <v>500000</v>
      </c>
    </row>
    <row r="11" spans="1:11" s="11" customFormat="1" ht="30">
      <c r="A11" s="1">
        <v>8</v>
      </c>
      <c r="B11" s="156"/>
      <c r="C11" s="149"/>
      <c r="D11" s="149"/>
      <c r="E11" s="149"/>
      <c r="F11" s="149"/>
      <c r="G11" s="92" t="s">
        <v>92</v>
      </c>
      <c r="H11" s="5">
        <f>Kiadás!C125</f>
        <v>0</v>
      </c>
      <c r="I11" s="5">
        <f>Kiadás!C126</f>
        <v>968473</v>
      </c>
      <c r="J11" s="5">
        <f>Kiadás!C127</f>
        <v>0</v>
      </c>
      <c r="K11" s="5">
        <f>H11+I11+J11</f>
        <v>968473</v>
      </c>
    </row>
    <row r="12" spans="1:11" s="11" customFormat="1" ht="15.75">
      <c r="A12" s="1">
        <v>9</v>
      </c>
      <c r="B12" s="91" t="s">
        <v>94</v>
      </c>
      <c r="C12" s="13">
        <f>SUM(C7:C11)</f>
        <v>0</v>
      </c>
      <c r="D12" s="13">
        <f>SUM(D7:D11)</f>
        <v>10455045</v>
      </c>
      <c r="E12" s="13">
        <f>SUM(E7:E11)</f>
        <v>4023000</v>
      </c>
      <c r="F12" s="13">
        <f>SUM(F7:F11)</f>
        <v>14478045</v>
      </c>
      <c r="G12" s="91" t="s">
        <v>95</v>
      </c>
      <c r="H12" s="13">
        <f>SUM(H7:H11)</f>
        <v>0</v>
      </c>
      <c r="I12" s="13">
        <f>SUM(I7:I11)</f>
        <v>16793684</v>
      </c>
      <c r="J12" s="13">
        <f>SUM(J7:J11)</f>
        <v>918300</v>
      </c>
      <c r="K12" s="13">
        <f>SUM(K7:K11)</f>
        <v>17711984</v>
      </c>
    </row>
    <row r="13" spans="1:11" s="11" customFormat="1" ht="15.75">
      <c r="A13" s="1">
        <v>10</v>
      </c>
      <c r="B13" s="93" t="s">
        <v>152</v>
      </c>
      <c r="C13" s="94">
        <f>C12-H12</f>
        <v>0</v>
      </c>
      <c r="D13" s="94">
        <f>D12-I12</f>
        <v>-6338639</v>
      </c>
      <c r="E13" s="94">
        <f>E12-J12</f>
        <v>3104700</v>
      </c>
      <c r="F13" s="94">
        <f>F12-K12</f>
        <v>-3233939</v>
      </c>
      <c r="G13" s="150" t="s">
        <v>138</v>
      </c>
      <c r="H13" s="152">
        <f>Kiadás!C154</f>
        <v>0</v>
      </c>
      <c r="I13" s="152">
        <f>Kiadás!C155</f>
        <v>344960</v>
      </c>
      <c r="J13" s="152">
        <f>Kiadás!C156</f>
        <v>0</v>
      </c>
      <c r="K13" s="152">
        <f>H13+I13+J13</f>
        <v>344960</v>
      </c>
    </row>
    <row r="14" spans="1:11" s="11" customFormat="1" ht="15.75">
      <c r="A14" s="1">
        <v>11</v>
      </c>
      <c r="B14" s="93" t="s">
        <v>143</v>
      </c>
      <c r="C14" s="5">
        <f>Bevételek!C270</f>
        <v>0</v>
      </c>
      <c r="D14" s="5">
        <f>Bevételek!C271</f>
        <v>10402495</v>
      </c>
      <c r="E14" s="5">
        <f>Bevételek!C272</f>
        <v>0</v>
      </c>
      <c r="F14" s="5">
        <f>C14+D14+E14</f>
        <v>10402495</v>
      </c>
      <c r="G14" s="150"/>
      <c r="H14" s="152"/>
      <c r="I14" s="152"/>
      <c r="J14" s="152"/>
      <c r="K14" s="152"/>
    </row>
    <row r="15" spans="1:11" s="11" customFormat="1" ht="15.75">
      <c r="A15" s="1">
        <v>12</v>
      </c>
      <c r="B15" s="93" t="s">
        <v>144</v>
      </c>
      <c r="C15" s="5">
        <f>Bevételek!C291</f>
        <v>0</v>
      </c>
      <c r="D15" s="5">
        <f>Bevételek!C292</f>
        <v>0</v>
      </c>
      <c r="E15" s="5">
        <f>Bevételek!C293</f>
        <v>0</v>
      </c>
      <c r="F15" s="5">
        <f>C15+D15+E15</f>
        <v>0</v>
      </c>
      <c r="G15" s="150"/>
      <c r="H15" s="152"/>
      <c r="I15" s="152"/>
      <c r="J15" s="152"/>
      <c r="K15" s="152"/>
    </row>
    <row r="16" spans="1:11" s="11" customFormat="1" ht="31.5">
      <c r="A16" s="1">
        <v>13</v>
      </c>
      <c r="B16" s="91" t="s">
        <v>10</v>
      </c>
      <c r="C16" s="14">
        <f>C12+C14+C15</f>
        <v>0</v>
      </c>
      <c r="D16" s="14">
        <f>D12+D14+D15</f>
        <v>20857540</v>
      </c>
      <c r="E16" s="14">
        <f>E12+E14+E15</f>
        <v>4023000</v>
      </c>
      <c r="F16" s="14">
        <f>F12+F14+F15</f>
        <v>24880540</v>
      </c>
      <c r="G16" s="91" t="s">
        <v>11</v>
      </c>
      <c r="H16" s="14">
        <f>H12+H13</f>
        <v>0</v>
      </c>
      <c r="I16" s="14">
        <f>I12+I13</f>
        <v>17138644</v>
      </c>
      <c r="J16" s="14">
        <f>J12+J13</f>
        <v>918300</v>
      </c>
      <c r="K16" s="14">
        <f>K12+K13</f>
        <v>18056944</v>
      </c>
    </row>
    <row r="17" spans="1:11" s="95" customFormat="1" ht="16.5">
      <c r="A17" s="1">
        <v>14</v>
      </c>
      <c r="B17" s="155" t="s">
        <v>146</v>
      </c>
      <c r="C17" s="155"/>
      <c r="D17" s="155"/>
      <c r="E17" s="155"/>
      <c r="F17" s="155"/>
      <c r="G17" s="154" t="s">
        <v>125</v>
      </c>
      <c r="H17" s="154"/>
      <c r="I17" s="154"/>
      <c r="J17" s="154"/>
      <c r="K17" s="154"/>
    </row>
    <row r="18" spans="1:11" s="11" customFormat="1" ht="47.25">
      <c r="A18" s="1">
        <v>15</v>
      </c>
      <c r="B18" s="90" t="s">
        <v>312</v>
      </c>
      <c r="C18" s="5">
        <f>Bevételek!C129</f>
        <v>0</v>
      </c>
      <c r="D18" s="5">
        <f>Bevételek!C130</f>
        <v>0</v>
      </c>
      <c r="E18" s="5">
        <f>Bevételek!C131</f>
        <v>0</v>
      </c>
      <c r="F18" s="5">
        <f>C18+D18+E18</f>
        <v>0</v>
      </c>
      <c r="G18" s="90" t="s">
        <v>120</v>
      </c>
      <c r="H18" s="5">
        <f>Kiadás!C130</f>
        <v>0</v>
      </c>
      <c r="I18" s="5">
        <f>Kiadás!C131</f>
        <v>4011381</v>
      </c>
      <c r="J18" s="5">
        <f>Kiadás!C132</f>
        <v>0</v>
      </c>
      <c r="K18" s="5">
        <f>H18+I18+J18</f>
        <v>4011381</v>
      </c>
    </row>
    <row r="19" spans="1:11" s="11" customFormat="1" ht="15.75">
      <c r="A19" s="1">
        <v>16</v>
      </c>
      <c r="B19" s="90" t="s">
        <v>146</v>
      </c>
      <c r="C19" s="5">
        <f>Bevételek!C235</f>
        <v>0</v>
      </c>
      <c r="D19" s="5">
        <f>Bevételek!C236</f>
        <v>0</v>
      </c>
      <c r="E19" s="5">
        <f>Bevételek!C237</f>
        <v>0</v>
      </c>
      <c r="F19" s="5">
        <f>C19+D19+E19</f>
        <v>0</v>
      </c>
      <c r="G19" s="90" t="s">
        <v>54</v>
      </c>
      <c r="H19" s="5">
        <f>Kiadás!C134</f>
        <v>0</v>
      </c>
      <c r="I19" s="5">
        <f>Kiadás!C135</f>
        <v>2788560</v>
      </c>
      <c r="J19" s="5">
        <f>Kiadás!C136</f>
        <v>0</v>
      </c>
      <c r="K19" s="5">
        <f>H19+I19+J19</f>
        <v>2788560</v>
      </c>
    </row>
    <row r="20" spans="1:11" s="11" customFormat="1" ht="31.5">
      <c r="A20" s="1">
        <v>17</v>
      </c>
      <c r="B20" s="90" t="s">
        <v>384</v>
      </c>
      <c r="C20" s="5">
        <f>Bevételek!C262</f>
        <v>0</v>
      </c>
      <c r="D20" s="5">
        <f>Bevételek!C263</f>
        <v>0</v>
      </c>
      <c r="E20" s="5">
        <f>Bevételek!C264</f>
        <v>0</v>
      </c>
      <c r="F20" s="5">
        <f>C20+D20+E20</f>
        <v>0</v>
      </c>
      <c r="G20" s="90" t="s">
        <v>220</v>
      </c>
      <c r="H20" s="5">
        <f>Kiadás!C138</f>
        <v>0</v>
      </c>
      <c r="I20" s="5">
        <f>Kiadás!C139</f>
        <v>23655</v>
      </c>
      <c r="J20" s="5">
        <f>Kiadás!C140</f>
        <v>0</v>
      </c>
      <c r="K20" s="5">
        <f>H20+I20+J20</f>
        <v>23655</v>
      </c>
    </row>
    <row r="21" spans="1:11" s="11" customFormat="1" ht="15.75">
      <c r="A21" s="1">
        <v>18</v>
      </c>
      <c r="B21" s="91" t="s">
        <v>94</v>
      </c>
      <c r="C21" s="13">
        <f>SUM(C18:C20)</f>
        <v>0</v>
      </c>
      <c r="D21" s="13">
        <f>SUM(D18:D20)</f>
        <v>0</v>
      </c>
      <c r="E21" s="13">
        <f>SUM(E18:E20)</f>
        <v>0</v>
      </c>
      <c r="F21" s="13">
        <f>SUM(F18:F20)</f>
        <v>0</v>
      </c>
      <c r="G21" s="91" t="s">
        <v>95</v>
      </c>
      <c r="H21" s="13">
        <f>SUM(H18:H20)</f>
        <v>0</v>
      </c>
      <c r="I21" s="13">
        <f>SUM(I18:I20)</f>
        <v>6823596</v>
      </c>
      <c r="J21" s="13">
        <f>SUM(J18:J20)</f>
        <v>0</v>
      </c>
      <c r="K21" s="13">
        <f>SUM(K18:K20)</f>
        <v>6823596</v>
      </c>
    </row>
    <row r="22" spans="1:11" s="11" customFormat="1" ht="15.75">
      <c r="A22" s="1">
        <v>19</v>
      </c>
      <c r="B22" s="93" t="s">
        <v>152</v>
      </c>
      <c r="C22" s="94">
        <f>C21-H21</f>
        <v>0</v>
      </c>
      <c r="D22" s="94">
        <f>D21-I21</f>
        <v>-6823596</v>
      </c>
      <c r="E22" s="94">
        <f>E21-J21</f>
        <v>0</v>
      </c>
      <c r="F22" s="94">
        <f>F21-K21</f>
        <v>-6823596</v>
      </c>
      <c r="G22" s="150" t="s">
        <v>138</v>
      </c>
      <c r="H22" s="152">
        <f>Kiadás!C169</f>
        <v>0</v>
      </c>
      <c r="I22" s="152">
        <f>Kiadás!C170</f>
        <v>0</v>
      </c>
      <c r="J22" s="152">
        <f>Kiadás!C171</f>
        <v>0</v>
      </c>
      <c r="K22" s="152">
        <f>H22+I22+J22</f>
        <v>0</v>
      </c>
    </row>
    <row r="23" spans="1:11" s="11" customFormat="1" ht="15.75">
      <c r="A23" s="1">
        <v>20</v>
      </c>
      <c r="B23" s="93" t="s">
        <v>143</v>
      </c>
      <c r="C23" s="5">
        <f>Bevételek!C277</f>
        <v>0</v>
      </c>
      <c r="D23" s="5">
        <f>Bevételek!C278</f>
        <v>0</v>
      </c>
      <c r="E23" s="5">
        <f>Bevételek!C279</f>
        <v>0</v>
      </c>
      <c r="F23" s="5">
        <f>C23+D23+E23</f>
        <v>0</v>
      </c>
      <c r="G23" s="150"/>
      <c r="H23" s="152"/>
      <c r="I23" s="152"/>
      <c r="J23" s="152"/>
      <c r="K23" s="152"/>
    </row>
    <row r="24" spans="1:11" s="11" customFormat="1" ht="15.75">
      <c r="A24" s="1">
        <v>21</v>
      </c>
      <c r="B24" s="93" t="s">
        <v>144</v>
      </c>
      <c r="C24" s="5">
        <f>Bevételek!C304</f>
        <v>0</v>
      </c>
      <c r="D24" s="5">
        <f>Bevételek!C305</f>
        <v>0</v>
      </c>
      <c r="E24" s="5">
        <f>Bevételek!C306</f>
        <v>0</v>
      </c>
      <c r="F24" s="5">
        <f>C24+D24+E24</f>
        <v>0</v>
      </c>
      <c r="G24" s="150"/>
      <c r="H24" s="152"/>
      <c r="I24" s="152"/>
      <c r="J24" s="152"/>
      <c r="K24" s="152"/>
    </row>
    <row r="25" spans="1:11" s="11" customFormat="1" ht="31.5">
      <c r="A25" s="1">
        <v>22</v>
      </c>
      <c r="B25" s="91" t="s">
        <v>12</v>
      </c>
      <c r="C25" s="14">
        <f>C21+C23+C24</f>
        <v>0</v>
      </c>
      <c r="D25" s="14">
        <f>D21+D23+D24</f>
        <v>0</v>
      </c>
      <c r="E25" s="14">
        <f>E21+E23+E24</f>
        <v>0</v>
      </c>
      <c r="F25" s="14">
        <f>F21+F23+F24</f>
        <v>0</v>
      </c>
      <c r="G25" s="91" t="s">
        <v>13</v>
      </c>
      <c r="H25" s="14">
        <f>H21+H22</f>
        <v>0</v>
      </c>
      <c r="I25" s="14">
        <f>I21+I22</f>
        <v>6823596</v>
      </c>
      <c r="J25" s="14">
        <f>J21+J22</f>
        <v>0</v>
      </c>
      <c r="K25" s="14">
        <f>K21+K22</f>
        <v>6823596</v>
      </c>
    </row>
    <row r="26" spans="1:11" s="95" customFormat="1" ht="16.5">
      <c r="A26" s="1">
        <v>23</v>
      </c>
      <c r="B26" s="154" t="s">
        <v>148</v>
      </c>
      <c r="C26" s="154"/>
      <c r="D26" s="154"/>
      <c r="E26" s="154"/>
      <c r="F26" s="154"/>
      <c r="G26" s="154" t="s">
        <v>149</v>
      </c>
      <c r="H26" s="154"/>
      <c r="I26" s="154"/>
      <c r="J26" s="154"/>
      <c r="K26" s="154"/>
    </row>
    <row r="27" spans="1:11" s="11" customFormat="1" ht="15.75">
      <c r="A27" s="1">
        <v>24</v>
      </c>
      <c r="B27" s="90" t="s">
        <v>150</v>
      </c>
      <c r="C27" s="5">
        <f>C12+C21</f>
        <v>0</v>
      </c>
      <c r="D27" s="5">
        <f>D12+D21</f>
        <v>10455045</v>
      </c>
      <c r="E27" s="5">
        <f>E12+E21</f>
        <v>4023000</v>
      </c>
      <c r="F27" s="5">
        <f>F12+F21</f>
        <v>14478045</v>
      </c>
      <c r="G27" s="90" t="s">
        <v>151</v>
      </c>
      <c r="H27" s="5">
        <f aca="true" t="shared" si="0" ref="H27:K28">H12+H21</f>
        <v>0</v>
      </c>
      <c r="I27" s="5">
        <f t="shared" si="0"/>
        <v>23617280</v>
      </c>
      <c r="J27" s="5">
        <f t="shared" si="0"/>
        <v>918300</v>
      </c>
      <c r="K27" s="5">
        <f t="shared" si="0"/>
        <v>24535580</v>
      </c>
    </row>
    <row r="28" spans="1:11" s="11" customFormat="1" ht="15.75">
      <c r="A28" s="1">
        <v>25</v>
      </c>
      <c r="B28" s="93" t="s">
        <v>152</v>
      </c>
      <c r="C28" s="94">
        <f>C27-H27</f>
        <v>0</v>
      </c>
      <c r="D28" s="94">
        <f>D27-I27</f>
        <v>-13162235</v>
      </c>
      <c r="E28" s="94">
        <f>E27-J27</f>
        <v>3104700</v>
      </c>
      <c r="F28" s="94">
        <f>F27-K27</f>
        <v>-10057535</v>
      </c>
      <c r="G28" s="150" t="s">
        <v>145</v>
      </c>
      <c r="H28" s="152">
        <f t="shared" si="0"/>
        <v>0</v>
      </c>
      <c r="I28" s="152">
        <f t="shared" si="0"/>
        <v>344960</v>
      </c>
      <c r="J28" s="152">
        <f t="shared" si="0"/>
        <v>0</v>
      </c>
      <c r="K28" s="152">
        <f t="shared" si="0"/>
        <v>344960</v>
      </c>
    </row>
    <row r="29" spans="1:11" s="11" customFormat="1" ht="15.75">
      <c r="A29" s="1">
        <v>26</v>
      </c>
      <c r="B29" s="93" t="s">
        <v>143</v>
      </c>
      <c r="C29" s="5">
        <f aca="true" t="shared" si="1" ref="C29:F30">C14+C23</f>
        <v>0</v>
      </c>
      <c r="D29" s="5">
        <f t="shared" si="1"/>
        <v>10402495</v>
      </c>
      <c r="E29" s="5">
        <f t="shared" si="1"/>
        <v>0</v>
      </c>
      <c r="F29" s="5">
        <f t="shared" si="1"/>
        <v>10402495</v>
      </c>
      <c r="G29" s="150"/>
      <c r="H29" s="152"/>
      <c r="I29" s="152"/>
      <c r="J29" s="152"/>
      <c r="K29" s="152"/>
    </row>
    <row r="30" spans="1:11" s="11" customFormat="1" ht="15.75">
      <c r="A30" s="1">
        <v>27</v>
      </c>
      <c r="B30" s="93" t="s">
        <v>144</v>
      </c>
      <c r="C30" s="5">
        <f t="shared" si="1"/>
        <v>0</v>
      </c>
      <c r="D30" s="5">
        <f t="shared" si="1"/>
        <v>0</v>
      </c>
      <c r="E30" s="5">
        <f t="shared" si="1"/>
        <v>0</v>
      </c>
      <c r="F30" s="5">
        <f t="shared" si="1"/>
        <v>0</v>
      </c>
      <c r="G30" s="150"/>
      <c r="H30" s="152"/>
      <c r="I30" s="152"/>
      <c r="J30" s="152"/>
      <c r="K30" s="152"/>
    </row>
    <row r="31" spans="1:11" s="11" customFormat="1" ht="15.75">
      <c r="A31" s="1">
        <v>28</v>
      </c>
      <c r="B31" s="89" t="s">
        <v>7</v>
      </c>
      <c r="C31" s="14">
        <f>C27+C29+C30</f>
        <v>0</v>
      </c>
      <c r="D31" s="14">
        <f>D27+D29+D30</f>
        <v>20857540</v>
      </c>
      <c r="E31" s="14">
        <f>E27+E29+E30</f>
        <v>4023000</v>
      </c>
      <c r="F31" s="14">
        <f>F27+F29+F30</f>
        <v>24880540</v>
      </c>
      <c r="G31" s="89" t="s">
        <v>8</v>
      </c>
      <c r="H31" s="14">
        <f>SUM(H27:H30)</f>
        <v>0</v>
      </c>
      <c r="I31" s="14">
        <f>SUM(I27:I30)</f>
        <v>23962240</v>
      </c>
      <c r="J31" s="14">
        <f>SUM(J27:J30)</f>
        <v>918300</v>
      </c>
      <c r="K31" s="14">
        <f>SUM(K27:K30)</f>
        <v>24880540</v>
      </c>
    </row>
    <row r="32" ht="15">
      <c r="F32" s="42"/>
    </row>
    <row r="33" ht="15">
      <c r="F33" s="42"/>
    </row>
  </sheetData>
  <sheetProtection/>
  <mergeCells count="29">
    <mergeCell ref="G17:K17"/>
    <mergeCell ref="B17:F17"/>
    <mergeCell ref="G6:K6"/>
    <mergeCell ref="B6:F6"/>
    <mergeCell ref="B4:B5"/>
    <mergeCell ref="G22:G24"/>
    <mergeCell ref="B10:B11"/>
    <mergeCell ref="C10:C11"/>
    <mergeCell ref="D10:D11"/>
    <mergeCell ref="E10:E11"/>
    <mergeCell ref="J28:J30"/>
    <mergeCell ref="J22:J24"/>
    <mergeCell ref="K28:K30"/>
    <mergeCell ref="B26:F26"/>
    <mergeCell ref="G26:K26"/>
    <mergeCell ref="I28:I30"/>
    <mergeCell ref="K22:K24"/>
    <mergeCell ref="H22:H24"/>
    <mergeCell ref="I22:I24"/>
    <mergeCell ref="F10:F11"/>
    <mergeCell ref="G28:G30"/>
    <mergeCell ref="A1:K1"/>
    <mergeCell ref="K13:K15"/>
    <mergeCell ref="G4:G5"/>
    <mergeCell ref="G13:G15"/>
    <mergeCell ref="H13:H15"/>
    <mergeCell ref="I13:I15"/>
    <mergeCell ref="J13:J15"/>
    <mergeCell ref="H28:H3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8" scale="74" r:id="rId1"/>
  <headerFooter>
    <oddHeader>&amp;R&amp;"Arial,Normál"&amp;10
1. melléklet a 2/2017.(III.13.) önkormányzati rendelethez
</oddHeader>
    <oddFooter>&amp;C&amp;P. oldal, összesen: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C307"/>
  <sheetViews>
    <sheetView zoomScalePageLayoutView="0" workbookViewId="0" topLeftCell="A161">
      <selection activeCell="C71" sqref="C71:C75"/>
    </sheetView>
  </sheetViews>
  <sheetFormatPr defaultColWidth="9.140625" defaultRowHeight="15"/>
  <cols>
    <col min="1" max="1" width="57.421875" style="115" customWidth="1"/>
    <col min="2" max="2" width="5.7109375" style="16" customWidth="1"/>
    <col min="3" max="3" width="13.28125" style="145" customWidth="1"/>
    <col min="4" max="16384" width="9.140625" style="16" customWidth="1"/>
  </cols>
  <sheetData>
    <row r="1" spans="1:3" ht="30" customHeight="1">
      <c r="A1" s="175" t="s">
        <v>557</v>
      </c>
      <c r="B1" s="175"/>
      <c r="C1" s="175"/>
    </row>
    <row r="2" spans="1:3" ht="15.75">
      <c r="A2" s="158" t="s">
        <v>523</v>
      </c>
      <c r="B2" s="158"/>
      <c r="C2" s="158"/>
    </row>
    <row r="3" spans="1:3" ht="15.75">
      <c r="A3" s="113"/>
      <c r="B3" s="45"/>
      <c r="C3" s="140"/>
    </row>
    <row r="4" spans="1:3" s="10" customFormat="1" ht="15.75">
      <c r="A4" s="103" t="s">
        <v>9</v>
      </c>
      <c r="B4" s="17" t="s">
        <v>153</v>
      </c>
      <c r="C4" s="141" t="s">
        <v>4</v>
      </c>
    </row>
    <row r="5" spans="1:3" s="10" customFormat="1" ht="16.5">
      <c r="A5" s="68" t="s">
        <v>94</v>
      </c>
      <c r="B5" s="106"/>
      <c r="C5" s="129"/>
    </row>
    <row r="6" spans="1:3" s="10" customFormat="1" ht="31.5">
      <c r="A6" s="67" t="s">
        <v>280</v>
      </c>
      <c r="B6" s="17"/>
      <c r="C6" s="129"/>
    </row>
    <row r="7" spans="1:3" s="10" customFormat="1" ht="15.75" hidden="1">
      <c r="A7" s="87" t="s">
        <v>162</v>
      </c>
      <c r="B7" s="17">
        <v>2</v>
      </c>
      <c r="C7" s="129"/>
    </row>
    <row r="8" spans="1:3" s="10" customFormat="1" ht="15.75">
      <c r="A8" s="87" t="s">
        <v>163</v>
      </c>
      <c r="B8" s="17">
        <v>2</v>
      </c>
      <c r="C8" s="83">
        <v>640010</v>
      </c>
    </row>
    <row r="9" spans="1:3" s="10" customFormat="1" ht="15.75">
      <c r="A9" s="87" t="s">
        <v>164</v>
      </c>
      <c r="B9" s="17">
        <v>2</v>
      </c>
      <c r="C9" s="83">
        <v>512000</v>
      </c>
    </row>
    <row r="10" spans="1:3" s="10" customFormat="1" ht="15.75">
      <c r="A10" s="87" t="s">
        <v>165</v>
      </c>
      <c r="B10" s="17">
        <v>2</v>
      </c>
      <c r="C10" s="83">
        <v>156492</v>
      </c>
    </row>
    <row r="11" spans="1:3" s="10" customFormat="1" ht="15.75">
      <c r="A11" s="87" t="s">
        <v>166</v>
      </c>
      <c r="B11" s="17">
        <v>2</v>
      </c>
      <c r="C11" s="83">
        <v>469890</v>
      </c>
    </row>
    <row r="12" spans="1:3" s="10" customFormat="1" ht="15.75">
      <c r="A12" s="87" t="s">
        <v>282</v>
      </c>
      <c r="B12" s="17">
        <v>2</v>
      </c>
      <c r="C12" s="83">
        <v>5000000</v>
      </c>
    </row>
    <row r="13" spans="1:3" s="10" customFormat="1" ht="31.5" hidden="1">
      <c r="A13" s="87" t="s">
        <v>283</v>
      </c>
      <c r="B13" s="17">
        <v>2</v>
      </c>
      <c r="C13" s="83"/>
    </row>
    <row r="14" spans="1:3" s="10" customFormat="1" ht="15.75">
      <c r="A14" s="114" t="s">
        <v>491</v>
      </c>
      <c r="B14" s="17">
        <v>2</v>
      </c>
      <c r="C14" s="83">
        <v>-160442</v>
      </c>
    </row>
    <row r="15" spans="1:3" s="10" customFormat="1" ht="31.5">
      <c r="A15" s="87" t="s">
        <v>302</v>
      </c>
      <c r="B15" s="17">
        <v>2</v>
      </c>
      <c r="C15" s="83">
        <v>38250</v>
      </c>
    </row>
    <row r="16" spans="1:3" s="10" customFormat="1" ht="15.75" hidden="1">
      <c r="A16" s="87" t="s">
        <v>301</v>
      </c>
      <c r="B16" s="17">
        <v>2</v>
      </c>
      <c r="C16" s="83"/>
    </row>
    <row r="17" spans="1:3" s="10" customFormat="1" ht="31.5">
      <c r="A17" s="111" t="s">
        <v>281</v>
      </c>
      <c r="B17" s="17"/>
      <c r="C17" s="83">
        <f>SUM(C7:C16)</f>
        <v>6656200</v>
      </c>
    </row>
    <row r="18" spans="1:3" s="10" customFormat="1" ht="15.75" hidden="1">
      <c r="A18" s="87" t="s">
        <v>285</v>
      </c>
      <c r="B18" s="17">
        <v>2</v>
      </c>
      <c r="C18" s="83"/>
    </row>
    <row r="19" spans="1:3" s="10" customFormat="1" ht="15.75" hidden="1">
      <c r="A19" s="87" t="s">
        <v>286</v>
      </c>
      <c r="B19" s="17">
        <v>2</v>
      </c>
      <c r="C19" s="83"/>
    </row>
    <row r="20" spans="1:3" s="10" customFormat="1" ht="31.5" hidden="1">
      <c r="A20" s="111" t="s">
        <v>284</v>
      </c>
      <c r="B20" s="17"/>
      <c r="C20" s="83">
        <f>SUM(C18:C19)</f>
        <v>0</v>
      </c>
    </row>
    <row r="21" spans="1:3" s="10" customFormat="1" ht="15.75" hidden="1">
      <c r="A21" s="87" t="s">
        <v>287</v>
      </c>
      <c r="B21" s="17">
        <v>2</v>
      </c>
      <c r="C21" s="83"/>
    </row>
    <row r="22" spans="1:3" s="10" customFormat="1" ht="15.75" hidden="1">
      <c r="A22" s="87" t="s">
        <v>288</v>
      </c>
      <c r="B22" s="17">
        <v>2</v>
      </c>
      <c r="C22" s="83"/>
    </row>
    <row r="23" spans="1:3" s="10" customFormat="1" ht="15.75" hidden="1">
      <c r="A23" s="114" t="s">
        <v>491</v>
      </c>
      <c r="B23" s="17">
        <v>2</v>
      </c>
      <c r="C23" s="83"/>
    </row>
    <row r="24" spans="1:3" s="10" customFormat="1" ht="15.75">
      <c r="A24" s="87" t="s">
        <v>291</v>
      </c>
      <c r="B24" s="17">
        <v>2</v>
      </c>
      <c r="C24" s="83">
        <v>276800</v>
      </c>
    </row>
    <row r="25" spans="1:3" s="10" customFormat="1" ht="15.75" hidden="1">
      <c r="A25" s="87" t="s">
        <v>292</v>
      </c>
      <c r="B25" s="17">
        <v>2</v>
      </c>
      <c r="C25" s="83"/>
    </row>
    <row r="26" spans="1:3" s="10" customFormat="1" ht="31.5">
      <c r="A26" s="87" t="s">
        <v>492</v>
      </c>
      <c r="B26" s="17">
        <v>2</v>
      </c>
      <c r="C26" s="83">
        <v>491000</v>
      </c>
    </row>
    <row r="27" spans="1:3" s="10" customFormat="1" ht="15.75" hidden="1">
      <c r="A27" s="87" t="s">
        <v>289</v>
      </c>
      <c r="B27" s="17">
        <v>2</v>
      </c>
      <c r="C27" s="83"/>
    </row>
    <row r="28" spans="1:3" s="10" customFormat="1" ht="15.75" hidden="1">
      <c r="A28" s="87" t="s">
        <v>514</v>
      </c>
      <c r="B28" s="17">
        <v>2</v>
      </c>
      <c r="C28" s="83"/>
    </row>
    <row r="29" spans="1:3" s="10" customFormat="1" ht="47.25">
      <c r="A29" s="111" t="s">
        <v>290</v>
      </c>
      <c r="B29" s="17"/>
      <c r="C29" s="83">
        <f>SUM(C21:C28)</f>
        <v>767800</v>
      </c>
    </row>
    <row r="30" spans="1:3" s="10" customFormat="1" ht="31.5">
      <c r="A30" s="87" t="s">
        <v>293</v>
      </c>
      <c r="B30" s="17">
        <v>2</v>
      </c>
      <c r="C30" s="83">
        <v>1200000</v>
      </c>
    </row>
    <row r="31" spans="1:3" s="10" customFormat="1" ht="31.5">
      <c r="A31" s="111" t="s">
        <v>294</v>
      </c>
      <c r="B31" s="17"/>
      <c r="C31" s="83">
        <f>SUM(C30)</f>
        <v>1200000</v>
      </c>
    </row>
    <row r="32" spans="1:3" s="10" customFormat="1" ht="15.75" hidden="1">
      <c r="A32" s="87" t="s">
        <v>295</v>
      </c>
      <c r="B32" s="17">
        <v>2</v>
      </c>
      <c r="C32" s="83"/>
    </row>
    <row r="33" spans="1:3" s="10" customFormat="1" ht="15.75" hidden="1">
      <c r="A33" s="87" t="s">
        <v>296</v>
      </c>
      <c r="B33" s="17">
        <v>2</v>
      </c>
      <c r="C33" s="83"/>
    </row>
    <row r="34" spans="1:3" s="10" customFormat="1" ht="15.75" hidden="1">
      <c r="A34" s="87" t="s">
        <v>297</v>
      </c>
      <c r="B34" s="17">
        <v>2</v>
      </c>
      <c r="C34" s="83"/>
    </row>
    <row r="35" spans="1:3" s="10" customFormat="1" ht="31.5" hidden="1">
      <c r="A35" s="87" t="s">
        <v>298</v>
      </c>
      <c r="B35" s="17">
        <v>2</v>
      </c>
      <c r="C35" s="83"/>
    </row>
    <row r="36" spans="1:3" s="10" customFormat="1" ht="15.75" hidden="1">
      <c r="A36" s="87" t="s">
        <v>299</v>
      </c>
      <c r="B36" s="17">
        <v>2</v>
      </c>
      <c r="C36" s="83"/>
    </row>
    <row r="37" spans="1:3" s="10" customFormat="1" ht="15.75" hidden="1">
      <c r="A37" s="87" t="s">
        <v>300</v>
      </c>
      <c r="B37" s="17">
        <v>2</v>
      </c>
      <c r="C37" s="83"/>
    </row>
    <row r="38" spans="1:3" s="10" customFormat="1" ht="15.75" hidden="1">
      <c r="A38" s="87" t="s">
        <v>511</v>
      </c>
      <c r="B38" s="17">
        <v>2</v>
      </c>
      <c r="C38" s="83"/>
    </row>
    <row r="39" spans="1:3" s="10" customFormat="1" ht="15.75" hidden="1">
      <c r="A39" s="87" t="s">
        <v>301</v>
      </c>
      <c r="B39" s="17">
        <v>2</v>
      </c>
      <c r="C39" s="83"/>
    </row>
    <row r="40" spans="1:3" s="10" customFormat="1" ht="15.75" hidden="1">
      <c r="A40" s="87" t="s">
        <v>446</v>
      </c>
      <c r="B40" s="17">
        <v>2</v>
      </c>
      <c r="C40" s="83"/>
    </row>
    <row r="41" spans="1:3" s="10" customFormat="1" ht="15.75" hidden="1">
      <c r="A41" s="87" t="s">
        <v>493</v>
      </c>
      <c r="B41" s="17">
        <v>2</v>
      </c>
      <c r="C41" s="83"/>
    </row>
    <row r="42" spans="1:3" s="10" customFormat="1" ht="15.75" hidden="1">
      <c r="A42" s="87" t="s">
        <v>494</v>
      </c>
      <c r="B42" s="17">
        <v>2</v>
      </c>
      <c r="C42" s="83"/>
    </row>
    <row r="43" spans="1:3" s="10" customFormat="1" ht="15.75" hidden="1">
      <c r="A43" s="87" t="s">
        <v>302</v>
      </c>
      <c r="B43" s="17">
        <v>2</v>
      </c>
      <c r="C43" s="83"/>
    </row>
    <row r="44" spans="1:3" s="10" customFormat="1" ht="31.5" hidden="1">
      <c r="A44" s="111" t="s">
        <v>447</v>
      </c>
      <c r="B44" s="17"/>
      <c r="C44" s="83">
        <f>SUM(C32:C43)</f>
        <v>0</v>
      </c>
    </row>
    <row r="45" spans="1:3" s="10" customFormat="1" ht="15.75" hidden="1">
      <c r="A45" s="87"/>
      <c r="B45" s="17"/>
      <c r="C45" s="83"/>
    </row>
    <row r="46" spans="1:3" s="10" customFormat="1" ht="15.75" hidden="1">
      <c r="A46" s="111" t="s">
        <v>448</v>
      </c>
      <c r="B46" s="17"/>
      <c r="C46" s="83">
        <f>SUM(C45)</f>
        <v>0</v>
      </c>
    </row>
    <row r="47" spans="1:3" s="10" customFormat="1" ht="15.75" hidden="1">
      <c r="A47" s="63"/>
      <c r="B47" s="17"/>
      <c r="C47" s="83"/>
    </row>
    <row r="48" spans="1:3" s="10" customFormat="1" ht="15.75" hidden="1">
      <c r="A48" s="63" t="s">
        <v>304</v>
      </c>
      <c r="B48" s="17"/>
      <c r="C48" s="83"/>
    </row>
    <row r="49" spans="1:3" s="10" customFormat="1" ht="15.75" hidden="1">
      <c r="A49" s="63"/>
      <c r="B49" s="17"/>
      <c r="C49" s="83"/>
    </row>
    <row r="50" spans="1:3" s="10" customFormat="1" ht="31.5" hidden="1">
      <c r="A50" s="63" t="s">
        <v>307</v>
      </c>
      <c r="B50" s="17"/>
      <c r="C50" s="83"/>
    </row>
    <row r="51" spans="1:3" s="10" customFormat="1" ht="15.75" hidden="1">
      <c r="A51" s="63"/>
      <c r="B51" s="17"/>
      <c r="C51" s="83"/>
    </row>
    <row r="52" spans="1:3" s="10" customFormat="1" ht="31.5" hidden="1">
      <c r="A52" s="63" t="s">
        <v>306</v>
      </c>
      <c r="B52" s="17"/>
      <c r="C52" s="83"/>
    </row>
    <row r="53" spans="1:3" s="10" customFormat="1" ht="15.75" hidden="1">
      <c r="A53" s="63"/>
      <c r="B53" s="17"/>
      <c r="C53" s="83"/>
    </row>
    <row r="54" spans="1:3" s="10" customFormat="1" ht="31.5" hidden="1">
      <c r="A54" s="63" t="s">
        <v>305</v>
      </c>
      <c r="B54" s="17"/>
      <c r="C54" s="83"/>
    </row>
    <row r="55" spans="1:3" s="10" customFormat="1" ht="15.75" hidden="1">
      <c r="A55" s="87" t="s">
        <v>509</v>
      </c>
      <c r="B55" s="17">
        <v>2</v>
      </c>
      <c r="C55" s="83"/>
    </row>
    <row r="56" spans="1:3" s="10" customFormat="1" ht="15.75" hidden="1">
      <c r="A56" s="87"/>
      <c r="B56" s="17"/>
      <c r="C56" s="83"/>
    </row>
    <row r="57" spans="1:3" s="10" customFormat="1" ht="15.75" hidden="1">
      <c r="A57" s="87"/>
      <c r="B57" s="17"/>
      <c r="C57" s="83"/>
    </row>
    <row r="58" spans="1:3" s="10" customFormat="1" ht="15.75" hidden="1">
      <c r="A58" s="87" t="s">
        <v>510</v>
      </c>
      <c r="B58" s="17">
        <v>2</v>
      </c>
      <c r="C58" s="83"/>
    </row>
    <row r="59" spans="1:3" s="10" customFormat="1" ht="15.75" hidden="1">
      <c r="A59" s="110" t="s">
        <v>485</v>
      </c>
      <c r="B59" s="101"/>
      <c r="C59" s="83">
        <f>SUM(C55:C58)</f>
        <v>0</v>
      </c>
    </row>
    <row r="60" spans="1:3" s="10" customFormat="1" ht="15.75" hidden="1">
      <c r="A60" s="87" t="s">
        <v>167</v>
      </c>
      <c r="B60" s="101">
        <v>2</v>
      </c>
      <c r="C60" s="83"/>
    </row>
    <row r="61" spans="1:3" s="10" customFormat="1" ht="15.75" hidden="1">
      <c r="A61" s="87" t="s">
        <v>308</v>
      </c>
      <c r="B61" s="101">
        <v>2</v>
      </c>
      <c r="C61" s="83"/>
    </row>
    <row r="62" spans="1:3" s="10" customFormat="1" ht="15.75" hidden="1">
      <c r="A62" s="87" t="s">
        <v>168</v>
      </c>
      <c r="B62" s="101">
        <v>2</v>
      </c>
      <c r="C62" s="83"/>
    </row>
    <row r="63" spans="1:3" s="10" customFormat="1" ht="15.75" hidden="1">
      <c r="A63" s="110" t="s">
        <v>170</v>
      </c>
      <c r="B63" s="101"/>
      <c r="C63" s="83">
        <f>SUM(C60:C62)</f>
        <v>0</v>
      </c>
    </row>
    <row r="64" spans="1:3" s="10" customFormat="1" ht="15.75" hidden="1">
      <c r="A64" s="87" t="s">
        <v>521</v>
      </c>
      <c r="B64" s="101">
        <v>2</v>
      </c>
      <c r="C64" s="83"/>
    </row>
    <row r="65" spans="1:3" s="10" customFormat="1" ht="15.75" hidden="1">
      <c r="A65" s="87"/>
      <c r="B65" s="101"/>
      <c r="C65" s="83"/>
    </row>
    <row r="66" spans="1:3" s="10" customFormat="1" ht="15.75" hidden="1">
      <c r="A66" s="87"/>
      <c r="B66" s="101"/>
      <c r="C66" s="83"/>
    </row>
    <row r="67" spans="1:3" s="10" customFormat="1" ht="15.75" hidden="1">
      <c r="A67" s="87"/>
      <c r="B67" s="101"/>
      <c r="C67" s="83"/>
    </row>
    <row r="68" spans="1:3" s="10" customFormat="1" ht="15.75" hidden="1">
      <c r="A68" s="110" t="s">
        <v>171</v>
      </c>
      <c r="B68" s="101"/>
      <c r="C68" s="83">
        <f>SUM(C64:C67)</f>
        <v>0</v>
      </c>
    </row>
    <row r="69" spans="1:3" s="10" customFormat="1" ht="15.75" hidden="1">
      <c r="A69" s="87" t="s">
        <v>142</v>
      </c>
      <c r="B69" s="17">
        <v>2</v>
      </c>
      <c r="C69" s="83"/>
    </row>
    <row r="70" spans="1:3" s="10" customFormat="1" ht="15.75" hidden="1">
      <c r="A70" s="87" t="s">
        <v>462</v>
      </c>
      <c r="B70" s="103">
        <v>2</v>
      </c>
      <c r="C70" s="83"/>
    </row>
    <row r="71" spans="1:3" s="10" customFormat="1" ht="15.75">
      <c r="A71" s="87" t="s">
        <v>471</v>
      </c>
      <c r="B71" s="103">
        <v>2</v>
      </c>
      <c r="C71" s="83">
        <v>4328</v>
      </c>
    </row>
    <row r="72" spans="1:3" s="10" customFormat="1" ht="15.75" hidden="1">
      <c r="A72" s="87" t="s">
        <v>463</v>
      </c>
      <c r="B72" s="103">
        <v>2</v>
      </c>
      <c r="C72" s="83"/>
    </row>
    <row r="73" spans="1:3" s="10" customFormat="1" ht="15.75">
      <c r="A73" s="87" t="s">
        <v>472</v>
      </c>
      <c r="B73" s="103">
        <v>2</v>
      </c>
      <c r="C73" s="83">
        <v>3661</v>
      </c>
    </row>
    <row r="74" spans="1:3" s="10" customFormat="1" ht="15.75" hidden="1">
      <c r="A74" s="87" t="s">
        <v>464</v>
      </c>
      <c r="B74" s="103">
        <v>2</v>
      </c>
      <c r="C74" s="83"/>
    </row>
    <row r="75" spans="1:3" s="10" customFormat="1" ht="15.75">
      <c r="A75" s="87" t="s">
        <v>473</v>
      </c>
      <c r="B75" s="103">
        <v>2</v>
      </c>
      <c r="C75" s="83">
        <v>25506</v>
      </c>
    </row>
    <row r="76" spans="1:3" s="10" customFormat="1" ht="15.75" hidden="1">
      <c r="A76" s="87" t="s">
        <v>131</v>
      </c>
      <c r="B76" s="17"/>
      <c r="C76" s="83"/>
    </row>
    <row r="77" spans="1:3" s="10" customFormat="1" ht="15.75" hidden="1">
      <c r="A77" s="87" t="s">
        <v>131</v>
      </c>
      <c r="B77" s="17"/>
      <c r="C77" s="83"/>
    </row>
    <row r="78" spans="1:3" s="10" customFormat="1" ht="31.5">
      <c r="A78" s="110" t="s">
        <v>172</v>
      </c>
      <c r="B78" s="17"/>
      <c r="C78" s="83">
        <f>SUM(C69:C77)</f>
        <v>33495</v>
      </c>
    </row>
    <row r="79" spans="1:3" s="10" customFormat="1" ht="15.75" hidden="1">
      <c r="A79" s="87" t="s">
        <v>474</v>
      </c>
      <c r="B79" s="103">
        <v>2</v>
      </c>
      <c r="C79" s="83"/>
    </row>
    <row r="80" spans="1:3" s="10" customFormat="1" ht="15.75" hidden="1">
      <c r="A80" s="87" t="s">
        <v>475</v>
      </c>
      <c r="B80" s="103">
        <v>2</v>
      </c>
      <c r="C80" s="83"/>
    </row>
    <row r="81" spans="1:3" s="10" customFormat="1" ht="15.75" hidden="1">
      <c r="A81" s="87" t="s">
        <v>476</v>
      </c>
      <c r="B81" s="103">
        <v>2</v>
      </c>
      <c r="C81" s="83"/>
    </row>
    <row r="82" spans="1:3" s="10" customFormat="1" ht="15.75" hidden="1">
      <c r="A82" s="87" t="s">
        <v>477</v>
      </c>
      <c r="B82" s="103">
        <v>2</v>
      </c>
      <c r="C82" s="83"/>
    </row>
    <row r="83" spans="1:3" s="10" customFormat="1" ht="15.75" hidden="1">
      <c r="A83" s="87" t="s">
        <v>478</v>
      </c>
      <c r="B83" s="103">
        <v>2</v>
      </c>
      <c r="C83" s="83"/>
    </row>
    <row r="84" spans="1:3" s="10" customFormat="1" ht="15.75" hidden="1">
      <c r="A84" s="87" t="s">
        <v>479</v>
      </c>
      <c r="B84" s="103">
        <v>2</v>
      </c>
      <c r="C84" s="83"/>
    </row>
    <row r="85" spans="1:3" s="10" customFormat="1" ht="15.75" hidden="1">
      <c r="A85" s="87" t="s">
        <v>480</v>
      </c>
      <c r="B85" s="17">
        <v>2</v>
      </c>
      <c r="C85" s="83"/>
    </row>
    <row r="86" spans="1:3" s="10" customFormat="1" ht="15.75" hidden="1">
      <c r="A86" s="87" t="s">
        <v>481</v>
      </c>
      <c r="B86" s="17">
        <v>2</v>
      </c>
      <c r="C86" s="83"/>
    </row>
    <row r="87" spans="1:3" s="10" customFormat="1" ht="15.75" hidden="1">
      <c r="A87" s="87" t="s">
        <v>131</v>
      </c>
      <c r="B87" s="17"/>
      <c r="C87" s="83"/>
    </row>
    <row r="88" spans="1:3" s="10" customFormat="1" ht="15.75" hidden="1">
      <c r="A88" s="87" t="s">
        <v>131</v>
      </c>
      <c r="B88" s="17"/>
      <c r="C88" s="83"/>
    </row>
    <row r="89" spans="1:3" s="10" customFormat="1" ht="15.75" hidden="1">
      <c r="A89" s="110" t="s">
        <v>309</v>
      </c>
      <c r="B89" s="17"/>
      <c r="C89" s="83">
        <f>SUM(C79:C88)</f>
        <v>0</v>
      </c>
    </row>
    <row r="90" spans="1:3" s="10" customFormat="1" ht="15.75" hidden="1">
      <c r="A90" s="63"/>
      <c r="B90" s="17"/>
      <c r="C90" s="83"/>
    </row>
    <row r="91" spans="1:3" s="10" customFormat="1" ht="15.75" hidden="1">
      <c r="A91" s="63"/>
      <c r="B91" s="17"/>
      <c r="C91" s="83"/>
    </row>
    <row r="92" spans="1:3" s="10" customFormat="1" ht="31.5">
      <c r="A92" s="111" t="s">
        <v>310</v>
      </c>
      <c r="B92" s="17"/>
      <c r="C92" s="83">
        <f>C59+C63+C68+C78+C89</f>
        <v>33495</v>
      </c>
    </row>
    <row r="93" spans="1:3" s="10" customFormat="1" ht="31.5">
      <c r="A93" s="43" t="s">
        <v>280</v>
      </c>
      <c r="B93" s="103"/>
      <c r="C93" s="84">
        <f>SUM(C94:C94:C96)</f>
        <v>8657495</v>
      </c>
    </row>
    <row r="94" spans="1:3" s="10" customFormat="1" ht="15.75">
      <c r="A94" s="87" t="s">
        <v>406</v>
      </c>
      <c r="B94" s="101">
        <v>1</v>
      </c>
      <c r="C94" s="83">
        <f>SUMIF($B$6:$B$93,"1",C$6:C$93)</f>
        <v>0</v>
      </c>
    </row>
    <row r="95" spans="1:3" s="10" customFormat="1" ht="15.75">
      <c r="A95" s="87" t="s">
        <v>245</v>
      </c>
      <c r="B95" s="101">
        <v>2</v>
      </c>
      <c r="C95" s="83">
        <f>SUMIF($B$6:$B$93,"2",C$6:C$93)</f>
        <v>8657495</v>
      </c>
    </row>
    <row r="96" spans="1:3" s="10" customFormat="1" ht="15.75">
      <c r="A96" s="87" t="s">
        <v>137</v>
      </c>
      <c r="B96" s="101">
        <v>3</v>
      </c>
      <c r="C96" s="83">
        <f>SUMIF($B$6:$B$93,"3",C$6:C$93)</f>
        <v>0</v>
      </c>
    </row>
    <row r="97" spans="1:3" s="10" customFormat="1" ht="31.5" hidden="1">
      <c r="A97" s="67" t="s">
        <v>311</v>
      </c>
      <c r="B97" s="17"/>
      <c r="C97" s="142"/>
    </row>
    <row r="98" spans="1:3" s="10" customFormat="1" ht="15.75" hidden="1">
      <c r="A98" s="87" t="s">
        <v>169</v>
      </c>
      <c r="B98" s="17">
        <v>2</v>
      </c>
      <c r="C98" s="129"/>
    </row>
    <row r="99" spans="1:3" s="10" customFormat="1" ht="15.75" hidden="1">
      <c r="A99" s="87" t="s">
        <v>313</v>
      </c>
      <c r="B99" s="17">
        <v>2</v>
      </c>
      <c r="C99" s="129"/>
    </row>
    <row r="100" spans="1:3" s="10" customFormat="1" ht="31.5" hidden="1">
      <c r="A100" s="87" t="s">
        <v>314</v>
      </c>
      <c r="B100" s="17">
        <v>2</v>
      </c>
      <c r="C100" s="129"/>
    </row>
    <row r="101" spans="1:3" s="10" customFormat="1" ht="31.5" hidden="1">
      <c r="A101" s="87" t="s">
        <v>315</v>
      </c>
      <c r="B101" s="17">
        <v>2</v>
      </c>
      <c r="C101" s="129"/>
    </row>
    <row r="102" spans="1:3" s="10" customFormat="1" ht="31.5" hidden="1">
      <c r="A102" s="87" t="s">
        <v>316</v>
      </c>
      <c r="B102" s="17">
        <v>2</v>
      </c>
      <c r="C102" s="129"/>
    </row>
    <row r="103" spans="1:3" s="10" customFormat="1" ht="15.75" hidden="1">
      <c r="A103" s="87" t="s">
        <v>317</v>
      </c>
      <c r="B103" s="17">
        <v>2</v>
      </c>
      <c r="C103" s="129"/>
    </row>
    <row r="104" spans="1:3" s="10" customFormat="1" ht="15.75" hidden="1">
      <c r="A104" s="110" t="s">
        <v>318</v>
      </c>
      <c r="B104" s="17"/>
      <c r="C104" s="129">
        <f>SUM(C98:C103)</f>
        <v>0</v>
      </c>
    </row>
    <row r="105" spans="1:3" s="10" customFormat="1" ht="15.75" hidden="1">
      <c r="A105" s="87"/>
      <c r="B105" s="17"/>
      <c r="C105" s="129"/>
    </row>
    <row r="106" spans="1:3" s="10" customFormat="1" ht="15.75" hidden="1">
      <c r="A106" s="87"/>
      <c r="B106" s="17"/>
      <c r="C106" s="129"/>
    </row>
    <row r="107" spans="1:3" s="10" customFormat="1" ht="15.75" hidden="1">
      <c r="A107" s="110" t="s">
        <v>319</v>
      </c>
      <c r="B107" s="17"/>
      <c r="C107" s="129">
        <f>SUM(C105:C106)</f>
        <v>0</v>
      </c>
    </row>
    <row r="108" spans="1:3" s="10" customFormat="1" ht="15.75" hidden="1">
      <c r="A108" s="111" t="s">
        <v>320</v>
      </c>
      <c r="B108" s="17"/>
      <c r="C108" s="129">
        <f>C104+C107</f>
        <v>0</v>
      </c>
    </row>
    <row r="109" spans="1:3" s="10" customFormat="1" ht="15.75" hidden="1">
      <c r="A109" s="63"/>
      <c r="B109" s="17"/>
      <c r="C109" s="129"/>
    </row>
    <row r="110" spans="1:3" s="10" customFormat="1" ht="31.5" hidden="1">
      <c r="A110" s="63" t="s">
        <v>321</v>
      </c>
      <c r="B110" s="17"/>
      <c r="C110" s="129"/>
    </row>
    <row r="111" spans="1:3" s="10" customFormat="1" ht="15.75" hidden="1">
      <c r="A111" s="63"/>
      <c r="B111" s="17"/>
      <c r="C111" s="129"/>
    </row>
    <row r="112" spans="1:3" s="10" customFormat="1" ht="31.5" hidden="1">
      <c r="A112" s="63" t="s">
        <v>322</v>
      </c>
      <c r="B112" s="17"/>
      <c r="C112" s="129"/>
    </row>
    <row r="113" spans="1:3" s="10" customFormat="1" ht="15.75" hidden="1">
      <c r="A113" s="63"/>
      <c r="B113" s="17"/>
      <c r="C113" s="129"/>
    </row>
    <row r="114" spans="1:3" s="10" customFormat="1" ht="31.5" hidden="1">
      <c r="A114" s="63" t="s">
        <v>323</v>
      </c>
      <c r="B114" s="17"/>
      <c r="C114" s="129"/>
    </row>
    <row r="115" spans="1:3" s="10" customFormat="1" ht="31.5" hidden="1">
      <c r="A115" s="87" t="s">
        <v>496</v>
      </c>
      <c r="B115" s="17">
        <v>2</v>
      </c>
      <c r="C115" s="129"/>
    </row>
    <row r="116" spans="1:3" s="10" customFormat="1" ht="15.75" hidden="1">
      <c r="A116" s="63" t="s">
        <v>543</v>
      </c>
      <c r="B116" s="17">
        <v>2</v>
      </c>
      <c r="C116" s="129"/>
    </row>
    <row r="117" spans="1:3" s="10" customFormat="1" ht="15.75" hidden="1">
      <c r="A117" s="110" t="s">
        <v>497</v>
      </c>
      <c r="B117" s="17"/>
      <c r="C117" s="83">
        <f>SUM(C114:C116)</f>
        <v>0</v>
      </c>
    </row>
    <row r="118" spans="1:3" s="10" customFormat="1" ht="15.75" hidden="1">
      <c r="A118" s="63" t="s">
        <v>536</v>
      </c>
      <c r="B118" s="17">
        <v>2</v>
      </c>
      <c r="C118" s="129"/>
    </row>
    <row r="119" spans="1:3" s="10" customFormat="1" ht="31.5" hidden="1">
      <c r="A119" s="110" t="s">
        <v>540</v>
      </c>
      <c r="B119" s="17"/>
      <c r="C119" s="83">
        <f>SUM(C118)</f>
        <v>0</v>
      </c>
    </row>
    <row r="120" spans="1:3" s="10" customFormat="1" ht="15.75" hidden="1">
      <c r="A120" s="110"/>
      <c r="B120" s="17"/>
      <c r="C120" s="129"/>
    </row>
    <row r="121" spans="1:3" s="10" customFormat="1" ht="15.75" hidden="1">
      <c r="A121" s="87"/>
      <c r="B121" s="17"/>
      <c r="C121" s="129"/>
    </row>
    <row r="122" spans="1:3" s="10" customFormat="1" ht="15.75" hidden="1">
      <c r="A122" s="110" t="s">
        <v>171</v>
      </c>
      <c r="B122" s="17"/>
      <c r="C122" s="129">
        <f>SUM(C120:C121)</f>
        <v>0</v>
      </c>
    </row>
    <row r="123" spans="1:3" s="10" customFormat="1" ht="15.75" hidden="1">
      <c r="A123" s="110"/>
      <c r="B123" s="17"/>
      <c r="C123" s="129"/>
    </row>
    <row r="124" spans="1:3" s="10" customFormat="1" ht="15.75" hidden="1">
      <c r="A124" s="125"/>
      <c r="B124" s="17"/>
      <c r="C124" s="129"/>
    </row>
    <row r="125" spans="1:3" s="10" customFormat="1" ht="15.75" hidden="1">
      <c r="A125" s="125"/>
      <c r="B125" s="17"/>
      <c r="C125" s="129"/>
    </row>
    <row r="126" spans="1:3" s="10" customFormat="1" ht="15.75" hidden="1">
      <c r="A126" s="110" t="s">
        <v>172</v>
      </c>
      <c r="B126" s="17"/>
      <c r="C126" s="129">
        <f>SUM(C124:C125)</f>
        <v>0</v>
      </c>
    </row>
    <row r="127" spans="1:3" s="10" customFormat="1" ht="31.5" hidden="1">
      <c r="A127" s="63" t="s">
        <v>324</v>
      </c>
      <c r="B127" s="17"/>
      <c r="C127" s="83">
        <f>C117+C126+C119+C122</f>
        <v>0</v>
      </c>
    </row>
    <row r="128" spans="1:3" s="10" customFormat="1" ht="31.5" hidden="1">
      <c r="A128" s="43" t="s">
        <v>311</v>
      </c>
      <c r="B128" s="103"/>
      <c r="C128" s="84">
        <f>SUM(C129:C129:C131)</f>
        <v>0</v>
      </c>
    </row>
    <row r="129" spans="1:3" s="10" customFormat="1" ht="15.75" hidden="1">
      <c r="A129" s="87" t="s">
        <v>406</v>
      </c>
      <c r="B129" s="101">
        <v>1</v>
      </c>
      <c r="C129" s="83">
        <f>SUMIF($B$97:$B$128,"1",C$97:C$128)</f>
        <v>0</v>
      </c>
    </row>
    <row r="130" spans="1:3" s="10" customFormat="1" ht="15.75" hidden="1">
      <c r="A130" s="87" t="s">
        <v>245</v>
      </c>
      <c r="B130" s="101">
        <v>2</v>
      </c>
      <c r="C130" s="83">
        <f>SUMIF($B$97:$B$128,"2",C$97:C$128)</f>
        <v>0</v>
      </c>
    </row>
    <row r="131" spans="1:3" s="10" customFormat="1" ht="15.75" hidden="1">
      <c r="A131" s="87" t="s">
        <v>137</v>
      </c>
      <c r="B131" s="101">
        <v>3</v>
      </c>
      <c r="C131" s="83">
        <f>SUMIF($B$97:$B$128,"3",C$97:C$128)</f>
        <v>0</v>
      </c>
    </row>
    <row r="132" spans="1:3" s="10" customFormat="1" ht="15.75">
      <c r="A132" s="67" t="s">
        <v>326</v>
      </c>
      <c r="B132" s="17"/>
      <c r="C132" s="142"/>
    </row>
    <row r="133" spans="1:3" s="10" customFormat="1" ht="31.5" hidden="1">
      <c r="A133" s="87" t="s">
        <v>328</v>
      </c>
      <c r="B133" s="17">
        <v>2</v>
      </c>
      <c r="C133" s="129"/>
    </row>
    <row r="134" spans="1:3" s="10" customFormat="1" ht="15.75" hidden="1">
      <c r="A134" s="111" t="s">
        <v>327</v>
      </c>
      <c r="B134" s="17"/>
      <c r="C134" s="129">
        <f>SUM(C133)</f>
        <v>0</v>
      </c>
    </row>
    <row r="135" spans="1:3" s="10" customFormat="1" ht="15.75" hidden="1">
      <c r="A135" s="87" t="s">
        <v>129</v>
      </c>
      <c r="B135" s="17">
        <v>3</v>
      </c>
      <c r="C135" s="129"/>
    </row>
    <row r="136" spans="1:3" s="10" customFormat="1" ht="15.75">
      <c r="A136" s="87" t="s">
        <v>128</v>
      </c>
      <c r="B136" s="17">
        <v>3</v>
      </c>
      <c r="C136" s="83">
        <v>2073000</v>
      </c>
    </row>
    <row r="137" spans="1:3" s="10" customFormat="1" ht="15.75">
      <c r="A137" s="111" t="s">
        <v>329</v>
      </c>
      <c r="B137" s="17"/>
      <c r="C137" s="83">
        <f>SUM(C135:C136)</f>
        <v>2073000</v>
      </c>
    </row>
    <row r="138" spans="1:3" s="10" customFormat="1" ht="31.5">
      <c r="A138" s="87" t="s">
        <v>330</v>
      </c>
      <c r="B138" s="17">
        <v>3</v>
      </c>
      <c r="C138" s="83">
        <v>1583000</v>
      </c>
    </row>
    <row r="139" spans="1:3" s="10" customFormat="1" ht="31.5" hidden="1">
      <c r="A139" s="87" t="s">
        <v>331</v>
      </c>
      <c r="B139" s="17">
        <v>3</v>
      </c>
      <c r="C139" s="129"/>
    </row>
    <row r="140" spans="1:3" s="10" customFormat="1" ht="15.75">
      <c r="A140" s="111" t="s">
        <v>332</v>
      </c>
      <c r="B140" s="17"/>
      <c r="C140" s="83">
        <f>SUM(C138:C139)</f>
        <v>1583000</v>
      </c>
    </row>
    <row r="141" spans="1:3" s="10" customFormat="1" ht="31.5">
      <c r="A141" s="87" t="s">
        <v>333</v>
      </c>
      <c r="B141" s="17">
        <v>2</v>
      </c>
      <c r="C141" s="83">
        <v>348000</v>
      </c>
    </row>
    <row r="142" spans="1:3" s="10" customFormat="1" ht="15.75" hidden="1">
      <c r="A142" s="87" t="s">
        <v>334</v>
      </c>
      <c r="B142" s="17">
        <v>2</v>
      </c>
      <c r="C142" s="129"/>
    </row>
    <row r="143" spans="1:3" s="10" customFormat="1" ht="15.75">
      <c r="A143" s="63" t="s">
        <v>335</v>
      </c>
      <c r="B143" s="17"/>
      <c r="C143" s="83">
        <f>SUM(C141:C142)</f>
        <v>348000</v>
      </c>
    </row>
    <row r="144" spans="1:3" s="10" customFormat="1" ht="15.75">
      <c r="A144" s="87" t="s">
        <v>336</v>
      </c>
      <c r="B144" s="17">
        <v>3</v>
      </c>
      <c r="C144" s="83">
        <v>367000</v>
      </c>
    </row>
    <row r="145" spans="1:3" s="10" customFormat="1" ht="15.75" hidden="1">
      <c r="A145" s="87" t="s">
        <v>337</v>
      </c>
      <c r="B145" s="17">
        <v>2</v>
      </c>
      <c r="C145" s="129"/>
    </row>
    <row r="146" spans="1:3" s="10" customFormat="1" ht="15.75">
      <c r="A146" s="111" t="s">
        <v>338</v>
      </c>
      <c r="B146" s="17"/>
      <c r="C146" s="83">
        <f>SUM(C144:C145)</f>
        <v>367000</v>
      </c>
    </row>
    <row r="147" spans="1:3" s="10" customFormat="1" ht="15.75" hidden="1">
      <c r="A147" s="87" t="s">
        <v>339</v>
      </c>
      <c r="B147" s="17">
        <v>2</v>
      </c>
      <c r="C147" s="129"/>
    </row>
    <row r="148" spans="1:3" s="10" customFormat="1" ht="15.75" hidden="1">
      <c r="A148" s="87" t="s">
        <v>340</v>
      </c>
      <c r="B148" s="17">
        <v>2</v>
      </c>
      <c r="C148" s="129"/>
    </row>
    <row r="149" spans="1:3" s="10" customFormat="1" ht="15.75" hidden="1">
      <c r="A149" s="87" t="s">
        <v>159</v>
      </c>
      <c r="B149" s="17">
        <v>2</v>
      </c>
      <c r="C149" s="129"/>
    </row>
    <row r="150" spans="1:3" s="10" customFormat="1" ht="15.75" hidden="1">
      <c r="A150" s="87" t="s">
        <v>160</v>
      </c>
      <c r="B150" s="17">
        <v>2</v>
      </c>
      <c r="C150" s="129"/>
    </row>
    <row r="151" spans="1:3" s="10" customFormat="1" ht="15.75" hidden="1">
      <c r="A151" s="87" t="s">
        <v>161</v>
      </c>
      <c r="B151" s="17">
        <v>2</v>
      </c>
      <c r="C151" s="129"/>
    </row>
    <row r="152" spans="1:3" s="10" customFormat="1" ht="47.25" hidden="1">
      <c r="A152" s="87" t="s">
        <v>341</v>
      </c>
      <c r="B152" s="17">
        <v>2</v>
      </c>
      <c r="C152" s="129"/>
    </row>
    <row r="153" spans="1:3" s="10" customFormat="1" ht="15.75" hidden="1">
      <c r="A153" s="87" t="s">
        <v>342</v>
      </c>
      <c r="B153" s="17">
        <v>2</v>
      </c>
      <c r="C153" s="129"/>
    </row>
    <row r="154" spans="1:3" s="10" customFormat="1" ht="15.75">
      <c r="A154" s="87" t="s">
        <v>343</v>
      </c>
      <c r="B154" s="17">
        <v>2</v>
      </c>
      <c r="C154" s="83">
        <v>70000</v>
      </c>
    </row>
    <row r="155" spans="1:3" s="10" customFormat="1" ht="31.5">
      <c r="A155" s="110" t="s">
        <v>344</v>
      </c>
      <c r="B155" s="17"/>
      <c r="C155" s="83">
        <f>SUM(C154)</f>
        <v>70000</v>
      </c>
    </row>
    <row r="156" spans="1:3" s="10" customFormat="1" ht="15.75">
      <c r="A156" s="111" t="s">
        <v>345</v>
      </c>
      <c r="B156" s="17"/>
      <c r="C156" s="83">
        <f>SUM(C147:C153)+C155</f>
        <v>70000</v>
      </c>
    </row>
    <row r="157" spans="1:3" s="10" customFormat="1" ht="15.75">
      <c r="A157" s="43" t="s">
        <v>326</v>
      </c>
      <c r="B157" s="103"/>
      <c r="C157" s="84">
        <f>SUM(C158:C158:C160)</f>
        <v>4441000</v>
      </c>
    </row>
    <row r="158" spans="1:3" s="10" customFormat="1" ht="15.75">
      <c r="A158" s="87" t="s">
        <v>406</v>
      </c>
      <c r="B158" s="101">
        <v>1</v>
      </c>
      <c r="C158" s="83">
        <f>SUMIF($B$132:$B$157,"1",C$132:C$157)</f>
        <v>0</v>
      </c>
    </row>
    <row r="159" spans="1:3" s="10" customFormat="1" ht="15.75">
      <c r="A159" s="87" t="s">
        <v>245</v>
      </c>
      <c r="B159" s="101">
        <v>2</v>
      </c>
      <c r="C159" s="83">
        <f>SUMIF($B$132:$B$157,"2",C$132:C$157)</f>
        <v>418000</v>
      </c>
    </row>
    <row r="160" spans="1:3" s="10" customFormat="1" ht="15.75">
      <c r="A160" s="87" t="s">
        <v>137</v>
      </c>
      <c r="B160" s="101">
        <v>3</v>
      </c>
      <c r="C160" s="83">
        <f>SUMIF($B$132:$B$157,"3",C$132:C$157)</f>
        <v>4023000</v>
      </c>
    </row>
    <row r="161" spans="1:3" s="10" customFormat="1" ht="15.75">
      <c r="A161" s="67" t="s">
        <v>350</v>
      </c>
      <c r="B161" s="17"/>
      <c r="C161" s="142"/>
    </row>
    <row r="162" spans="1:3" s="10" customFormat="1" ht="15.75" hidden="1">
      <c r="A162" s="87"/>
      <c r="B162" s="17"/>
      <c r="C162" s="129"/>
    </row>
    <row r="163" spans="1:3" s="10" customFormat="1" ht="15.75" hidden="1">
      <c r="A163" s="87" t="s">
        <v>131</v>
      </c>
      <c r="B163" s="17"/>
      <c r="C163" s="129"/>
    </row>
    <row r="164" spans="1:3" s="10" customFormat="1" ht="15.75" hidden="1">
      <c r="A164" s="110" t="s">
        <v>346</v>
      </c>
      <c r="B164" s="17"/>
      <c r="C164" s="129">
        <f>SUM(C162:C163)</f>
        <v>0</v>
      </c>
    </row>
    <row r="165" spans="1:3" s="10" customFormat="1" ht="31.5">
      <c r="A165" s="87" t="s">
        <v>347</v>
      </c>
      <c r="B165" s="17"/>
      <c r="C165" s="83">
        <f>SUM(C166:C170)</f>
        <v>30000</v>
      </c>
    </row>
    <row r="166" spans="1:3" s="10" customFormat="1" ht="15.75">
      <c r="A166" s="124" t="s">
        <v>459</v>
      </c>
      <c r="B166" s="17">
        <v>2</v>
      </c>
      <c r="C166" s="83">
        <v>30000</v>
      </c>
    </row>
    <row r="167" spans="1:3" s="10" customFormat="1" ht="15.75" hidden="1">
      <c r="A167" s="124" t="s">
        <v>522</v>
      </c>
      <c r="B167" s="17">
        <v>2</v>
      </c>
      <c r="C167" s="129"/>
    </row>
    <row r="168" spans="1:3" s="10" customFormat="1" ht="15.75" hidden="1">
      <c r="A168" s="124" t="s">
        <v>516</v>
      </c>
      <c r="B168" s="17">
        <v>2</v>
      </c>
      <c r="C168" s="129"/>
    </row>
    <row r="169" spans="1:3" s="10" customFormat="1" ht="15.75" hidden="1">
      <c r="A169" s="124" t="s">
        <v>517</v>
      </c>
      <c r="B169" s="17">
        <v>2</v>
      </c>
      <c r="C169" s="129"/>
    </row>
    <row r="170" spans="1:3" s="10" customFormat="1" ht="15.75" hidden="1">
      <c r="A170" s="124" t="s">
        <v>518</v>
      </c>
      <c r="B170" s="17">
        <v>2</v>
      </c>
      <c r="C170" s="129"/>
    </row>
    <row r="171" spans="1:3" s="10" customFormat="1" ht="31.5" hidden="1">
      <c r="A171" s="87" t="s">
        <v>348</v>
      </c>
      <c r="B171" s="17">
        <v>2</v>
      </c>
      <c r="C171" s="129"/>
    </row>
    <row r="172" spans="1:3" s="10" customFormat="1" ht="15.75" hidden="1">
      <c r="A172" s="87" t="s">
        <v>515</v>
      </c>
      <c r="B172" s="17"/>
      <c r="C172" s="129"/>
    </row>
    <row r="173" spans="1:3" s="10" customFormat="1" ht="15.75">
      <c r="A173" s="111" t="s">
        <v>349</v>
      </c>
      <c r="B173" s="17"/>
      <c r="C173" s="83">
        <f>SUM(C166:C172)</f>
        <v>30000</v>
      </c>
    </row>
    <row r="174" spans="1:3" s="10" customFormat="1" ht="15.75" hidden="1">
      <c r="A174" s="87" t="s">
        <v>131</v>
      </c>
      <c r="B174" s="17"/>
      <c r="C174" s="129"/>
    </row>
    <row r="175" spans="1:3" s="10" customFormat="1" ht="15.75" hidden="1">
      <c r="A175" s="87" t="s">
        <v>131</v>
      </c>
      <c r="B175" s="17"/>
      <c r="C175" s="129"/>
    </row>
    <row r="176" spans="1:3" s="10" customFormat="1" ht="15.75" hidden="1">
      <c r="A176" s="110" t="s">
        <v>351</v>
      </c>
      <c r="B176" s="17"/>
      <c r="C176" s="129">
        <f>SUM(C174:C175)</f>
        <v>0</v>
      </c>
    </row>
    <row r="177" spans="1:3" s="10" customFormat="1" ht="15.75" hidden="1">
      <c r="A177" s="87" t="s">
        <v>131</v>
      </c>
      <c r="B177" s="17"/>
      <c r="C177" s="129"/>
    </row>
    <row r="178" spans="1:3" s="10" customFormat="1" ht="15.75" hidden="1">
      <c r="A178" s="87"/>
      <c r="B178" s="17"/>
      <c r="C178" s="129"/>
    </row>
    <row r="179" spans="1:3" s="10" customFormat="1" ht="15.75" hidden="1">
      <c r="A179" s="110" t="s">
        <v>352</v>
      </c>
      <c r="B179" s="17"/>
      <c r="C179" s="129">
        <f>SUM(C177:C178)</f>
        <v>0</v>
      </c>
    </row>
    <row r="180" spans="1:3" s="10" customFormat="1" ht="15.75" hidden="1">
      <c r="A180" s="63" t="s">
        <v>353</v>
      </c>
      <c r="B180" s="17"/>
      <c r="C180" s="129">
        <f>C176+C179</f>
        <v>0</v>
      </c>
    </row>
    <row r="181" spans="1:3" s="10" customFormat="1" ht="15.75" hidden="1">
      <c r="A181" s="87" t="s">
        <v>354</v>
      </c>
      <c r="B181" s="17">
        <v>2</v>
      </c>
      <c r="C181" s="129"/>
    </row>
    <row r="182" spans="1:3" s="10" customFormat="1" ht="31.5">
      <c r="A182" s="87" t="s">
        <v>355</v>
      </c>
      <c r="B182" s="17">
        <v>2</v>
      </c>
      <c r="C182" s="83">
        <v>800000</v>
      </c>
    </row>
    <row r="183" spans="1:3" s="10" customFormat="1" ht="31.5" hidden="1">
      <c r="A183" s="87" t="s">
        <v>356</v>
      </c>
      <c r="B183" s="17">
        <v>2</v>
      </c>
      <c r="C183" s="129"/>
    </row>
    <row r="184" spans="1:3" s="10" customFormat="1" ht="15.75" hidden="1">
      <c r="A184" s="87" t="s">
        <v>358</v>
      </c>
      <c r="B184" s="17">
        <v>2</v>
      </c>
      <c r="C184" s="129"/>
    </row>
    <row r="185" spans="1:3" s="10" customFormat="1" ht="31.5" hidden="1">
      <c r="A185" s="87" t="s">
        <v>357</v>
      </c>
      <c r="B185" s="17">
        <v>2</v>
      </c>
      <c r="C185" s="129"/>
    </row>
    <row r="186" spans="1:3" s="10" customFormat="1" ht="15.75" hidden="1">
      <c r="A186" s="87" t="s">
        <v>359</v>
      </c>
      <c r="B186" s="17">
        <v>2</v>
      </c>
      <c r="C186" s="129"/>
    </row>
    <row r="187" spans="1:3" s="10" customFormat="1" ht="15.75" hidden="1">
      <c r="A187" s="87" t="s">
        <v>131</v>
      </c>
      <c r="B187" s="17">
        <v>2</v>
      </c>
      <c r="C187" s="129"/>
    </row>
    <row r="188" spans="1:3" s="10" customFormat="1" ht="15.75" hidden="1">
      <c r="A188" s="87" t="s">
        <v>131</v>
      </c>
      <c r="B188" s="17">
        <v>2</v>
      </c>
      <c r="C188" s="129"/>
    </row>
    <row r="189" spans="1:3" s="10" customFormat="1" ht="15.75" hidden="1">
      <c r="A189" s="87" t="s">
        <v>131</v>
      </c>
      <c r="B189" s="17">
        <v>2</v>
      </c>
      <c r="C189" s="129"/>
    </row>
    <row r="190" spans="1:3" s="10" customFormat="1" ht="15.75" hidden="1">
      <c r="A190" s="87" t="s">
        <v>131</v>
      </c>
      <c r="B190" s="17">
        <v>2</v>
      </c>
      <c r="C190" s="129"/>
    </row>
    <row r="191" spans="1:3" s="10" customFormat="1" ht="15.75" hidden="1">
      <c r="A191" s="110" t="s">
        <v>360</v>
      </c>
      <c r="B191" s="17"/>
      <c r="C191" s="129">
        <f>SUM(C187:C190)</f>
        <v>0</v>
      </c>
    </row>
    <row r="192" spans="1:3" s="10" customFormat="1" ht="15.75">
      <c r="A192" s="63" t="s">
        <v>361</v>
      </c>
      <c r="B192" s="17"/>
      <c r="C192" s="83">
        <f>SUM(C181:C186)+C191</f>
        <v>800000</v>
      </c>
    </row>
    <row r="193" spans="1:3" s="10" customFormat="1" ht="15.75">
      <c r="A193" s="87" t="s">
        <v>390</v>
      </c>
      <c r="B193" s="17">
        <v>2</v>
      </c>
      <c r="C193" s="83">
        <v>514550</v>
      </c>
    </row>
    <row r="194" spans="1:3" s="10" customFormat="1" ht="15.75" hidden="1">
      <c r="A194" s="87" t="s">
        <v>362</v>
      </c>
      <c r="B194" s="17">
        <v>2</v>
      </c>
      <c r="C194" s="129"/>
    </row>
    <row r="195" spans="1:3" s="10" customFormat="1" ht="15.75" hidden="1">
      <c r="A195" s="87" t="s">
        <v>363</v>
      </c>
      <c r="B195" s="17">
        <v>2</v>
      </c>
      <c r="C195" s="129"/>
    </row>
    <row r="196" spans="1:3" s="10" customFormat="1" ht="15.75">
      <c r="A196" s="111" t="s">
        <v>364</v>
      </c>
      <c r="B196" s="17"/>
      <c r="C196" s="83">
        <f>SUM(C193:C195)</f>
        <v>514550</v>
      </c>
    </row>
    <row r="197" spans="1:3" s="10" customFormat="1" ht="15.75" hidden="1">
      <c r="A197" s="63" t="s">
        <v>365</v>
      </c>
      <c r="B197" s="17"/>
      <c r="C197" s="129"/>
    </row>
    <row r="198" spans="1:3" s="10" customFormat="1" ht="15.75" hidden="1">
      <c r="A198" s="63" t="s">
        <v>366</v>
      </c>
      <c r="B198" s="17"/>
      <c r="C198" s="129"/>
    </row>
    <row r="199" spans="1:3" s="10" customFormat="1" ht="15.75" hidden="1">
      <c r="A199" s="87" t="s">
        <v>487</v>
      </c>
      <c r="B199" s="17">
        <v>2</v>
      </c>
      <c r="C199" s="129"/>
    </row>
    <row r="200" spans="1:3" s="10" customFormat="1" ht="31.5">
      <c r="A200" s="87" t="s">
        <v>488</v>
      </c>
      <c r="B200" s="17">
        <v>2</v>
      </c>
      <c r="C200" s="83">
        <v>35000</v>
      </c>
    </row>
    <row r="201" spans="1:3" s="10" customFormat="1" ht="31.5">
      <c r="A201" s="63" t="s">
        <v>486</v>
      </c>
      <c r="B201" s="17"/>
      <c r="C201" s="83">
        <f>SUM(C199:C200)</f>
        <v>35000</v>
      </c>
    </row>
    <row r="202" spans="1:3" s="10" customFormat="1" ht="15.75" hidden="1">
      <c r="A202" s="87" t="s">
        <v>489</v>
      </c>
      <c r="B202" s="17">
        <v>2</v>
      </c>
      <c r="C202" s="129"/>
    </row>
    <row r="203" spans="1:3" s="10" customFormat="1" ht="15.75" hidden="1">
      <c r="A203" s="87" t="s">
        <v>490</v>
      </c>
      <c r="B203" s="17">
        <v>2</v>
      </c>
      <c r="C203" s="129"/>
    </row>
    <row r="204" spans="1:3" s="10" customFormat="1" ht="15.75" hidden="1">
      <c r="A204" s="63" t="s">
        <v>367</v>
      </c>
      <c r="B204" s="107"/>
      <c r="C204" s="129">
        <f>SUM(C202:C203)</f>
        <v>0</v>
      </c>
    </row>
    <row r="205" spans="1:3" s="10" customFormat="1" ht="15.75" hidden="1">
      <c r="A205" s="87" t="s">
        <v>449</v>
      </c>
      <c r="B205" s="107">
        <v>2</v>
      </c>
      <c r="C205" s="129"/>
    </row>
    <row r="206" spans="1:3" s="10" customFormat="1" ht="63" hidden="1">
      <c r="A206" s="87" t="s">
        <v>368</v>
      </c>
      <c r="B206" s="107"/>
      <c r="C206" s="129"/>
    </row>
    <row r="207" spans="1:3" s="10" customFormat="1" ht="31.5" hidden="1">
      <c r="A207" s="87" t="s">
        <v>370</v>
      </c>
      <c r="B207" s="107">
        <v>2</v>
      </c>
      <c r="C207" s="129"/>
    </row>
    <row r="208" spans="1:3" s="10" customFormat="1" ht="15.75" hidden="1">
      <c r="A208" s="87" t="s">
        <v>371</v>
      </c>
      <c r="B208" s="107"/>
      <c r="C208" s="129"/>
    </row>
    <row r="209" spans="1:3" s="10" customFormat="1" ht="15.75" hidden="1">
      <c r="A209" s="110" t="s">
        <v>369</v>
      </c>
      <c r="B209" s="107"/>
      <c r="C209" s="129">
        <f>SUM(C207:C208)</f>
        <v>0</v>
      </c>
    </row>
    <row r="210" spans="1:3" s="10" customFormat="1" ht="15.75" hidden="1">
      <c r="A210" s="87" t="s">
        <v>131</v>
      </c>
      <c r="B210" s="107"/>
      <c r="C210" s="129"/>
    </row>
    <row r="211" spans="1:3" s="10" customFormat="1" ht="15.75" hidden="1">
      <c r="A211" s="87" t="s">
        <v>131</v>
      </c>
      <c r="B211" s="107"/>
      <c r="C211" s="129"/>
    </row>
    <row r="212" spans="1:3" s="10" customFormat="1" ht="15.75" hidden="1">
      <c r="A212" s="110" t="s">
        <v>372</v>
      </c>
      <c r="B212" s="107"/>
      <c r="C212" s="129">
        <f>SUM(C210:C211)</f>
        <v>0</v>
      </c>
    </row>
    <row r="213" spans="1:3" s="10" customFormat="1" ht="15.75" hidden="1">
      <c r="A213" s="63" t="s">
        <v>450</v>
      </c>
      <c r="B213" s="107"/>
      <c r="C213" s="129">
        <f>SUM(C206)+C209+C212</f>
        <v>0</v>
      </c>
    </row>
    <row r="214" spans="1:3" s="10" customFormat="1" ht="15.75">
      <c r="A214" s="43" t="s">
        <v>350</v>
      </c>
      <c r="B214" s="103"/>
      <c r="C214" s="84">
        <f>SUM(C215:C215:C217)</f>
        <v>1379550</v>
      </c>
    </row>
    <row r="215" spans="1:3" s="10" customFormat="1" ht="15.75">
      <c r="A215" s="87" t="s">
        <v>406</v>
      </c>
      <c r="B215" s="101">
        <v>1</v>
      </c>
      <c r="C215" s="83">
        <f>SUMIF($B$161:$B$214,"1",C$161:C$214)</f>
        <v>0</v>
      </c>
    </row>
    <row r="216" spans="1:3" s="10" customFormat="1" ht="15.75">
      <c r="A216" s="87" t="s">
        <v>245</v>
      </c>
      <c r="B216" s="101">
        <v>2</v>
      </c>
      <c r="C216" s="83">
        <f>SUMIF($B$161:$B$214,"2",C$161:C$214)</f>
        <v>1379550</v>
      </c>
    </row>
    <row r="217" spans="1:3" s="10" customFormat="1" ht="15.75">
      <c r="A217" s="87" t="s">
        <v>137</v>
      </c>
      <c r="B217" s="101">
        <v>3</v>
      </c>
      <c r="C217" s="83">
        <f>SUMIF($B$161:$B$214,"3",C$161:C$214)</f>
        <v>0</v>
      </c>
    </row>
    <row r="218" spans="1:3" s="10" customFormat="1" ht="15.75" hidden="1">
      <c r="A218" s="67" t="s">
        <v>373</v>
      </c>
      <c r="B218" s="17"/>
      <c r="C218" s="142"/>
    </row>
    <row r="219" spans="1:3" s="10" customFormat="1" ht="15.75" hidden="1">
      <c r="A219" s="87" t="s">
        <v>130</v>
      </c>
      <c r="B219" s="107"/>
      <c r="C219" s="129"/>
    </row>
    <row r="220" spans="1:3" s="10" customFormat="1" ht="15.75" hidden="1">
      <c r="A220" s="111" t="s">
        <v>374</v>
      </c>
      <c r="B220" s="107"/>
      <c r="C220" s="83">
        <f>SUM(C219)</f>
        <v>0</v>
      </c>
    </row>
    <row r="221" spans="1:3" s="10" customFormat="1" ht="15.75" hidden="1">
      <c r="A221" s="87" t="s">
        <v>375</v>
      </c>
      <c r="B221" s="107">
        <v>2</v>
      </c>
      <c r="C221" s="129"/>
    </row>
    <row r="222" spans="1:3" s="10" customFormat="1" ht="15.75" hidden="1">
      <c r="A222" s="87" t="s">
        <v>131</v>
      </c>
      <c r="B222" s="107">
        <v>2</v>
      </c>
      <c r="C222" s="129"/>
    </row>
    <row r="223" spans="1:3" s="10" customFormat="1" ht="15.75" hidden="1">
      <c r="A223" s="87" t="s">
        <v>131</v>
      </c>
      <c r="B223" s="107">
        <v>2</v>
      </c>
      <c r="C223" s="129"/>
    </row>
    <row r="224" spans="1:3" s="10" customFormat="1" ht="31.5" hidden="1">
      <c r="A224" s="110" t="s">
        <v>377</v>
      </c>
      <c r="B224" s="107"/>
      <c r="C224" s="83">
        <f>SUM(C222:C223)</f>
        <v>0</v>
      </c>
    </row>
    <row r="225" spans="1:3" s="10" customFormat="1" ht="15.75" hidden="1">
      <c r="A225" s="63" t="s">
        <v>376</v>
      </c>
      <c r="B225" s="107"/>
      <c r="C225" s="83">
        <f>C221+C224</f>
        <v>0</v>
      </c>
    </row>
    <row r="226" spans="1:3" s="10" customFormat="1" ht="15.75" hidden="1">
      <c r="A226" s="87" t="s">
        <v>130</v>
      </c>
      <c r="B226" s="107">
        <v>2</v>
      </c>
      <c r="C226" s="129"/>
    </row>
    <row r="227" spans="1:3" s="10" customFormat="1" ht="15.75" hidden="1">
      <c r="A227" s="87" t="s">
        <v>130</v>
      </c>
      <c r="B227" s="107">
        <v>2</v>
      </c>
      <c r="C227" s="129"/>
    </row>
    <row r="228" spans="1:3" s="10" customFormat="1" ht="15.75" hidden="1">
      <c r="A228" s="87" t="s">
        <v>130</v>
      </c>
      <c r="B228" s="107">
        <v>2</v>
      </c>
      <c r="C228" s="129"/>
    </row>
    <row r="229" spans="1:3" s="10" customFormat="1" ht="15.75" hidden="1">
      <c r="A229" s="111" t="s">
        <v>378</v>
      </c>
      <c r="B229" s="107"/>
      <c r="C229" s="129">
        <f>SUM(C226:C228)</f>
        <v>0</v>
      </c>
    </row>
    <row r="230" spans="1:3" s="10" customFormat="1" ht="15.75" hidden="1">
      <c r="A230" s="87" t="s">
        <v>379</v>
      </c>
      <c r="B230" s="107">
        <v>2</v>
      </c>
      <c r="C230" s="129"/>
    </row>
    <row r="231" spans="1:3" s="10" customFormat="1" ht="15.75" hidden="1">
      <c r="A231" s="87" t="s">
        <v>380</v>
      </c>
      <c r="B231" s="107">
        <v>2</v>
      </c>
      <c r="C231" s="129"/>
    </row>
    <row r="232" spans="1:3" s="10" customFormat="1" ht="15.75" hidden="1">
      <c r="A232" s="63" t="s">
        <v>381</v>
      </c>
      <c r="B232" s="107"/>
      <c r="C232" s="129">
        <f>SUM(C230:C231)</f>
        <v>0</v>
      </c>
    </row>
    <row r="233" spans="1:3" s="10" customFormat="1" ht="15.75" hidden="1">
      <c r="A233" s="63" t="s">
        <v>382</v>
      </c>
      <c r="B233" s="107">
        <v>2</v>
      </c>
      <c r="C233" s="129"/>
    </row>
    <row r="234" spans="1:3" s="10" customFormat="1" ht="15.75" hidden="1">
      <c r="A234" s="43" t="s">
        <v>373</v>
      </c>
      <c r="B234" s="103"/>
      <c r="C234" s="84">
        <f>SUM(C235:C235:C237)</f>
        <v>0</v>
      </c>
    </row>
    <row r="235" spans="1:3" s="10" customFormat="1" ht="15.75" hidden="1">
      <c r="A235" s="87" t="s">
        <v>406</v>
      </c>
      <c r="B235" s="101">
        <v>1</v>
      </c>
      <c r="C235" s="83">
        <f>SUMIF($B$218:$B$234,"1",C$218:C$234)</f>
        <v>0</v>
      </c>
    </row>
    <row r="236" spans="1:3" s="10" customFormat="1" ht="15.75" hidden="1">
      <c r="A236" s="87" t="s">
        <v>245</v>
      </c>
      <c r="B236" s="101">
        <v>2</v>
      </c>
      <c r="C236" s="83">
        <f>SUMIF($B$218:$B$234,"2",C$218:C$234)</f>
        <v>0</v>
      </c>
    </row>
    <row r="237" spans="1:3" s="10" customFormat="1" ht="15.75" hidden="1">
      <c r="A237" s="87" t="s">
        <v>137</v>
      </c>
      <c r="B237" s="101">
        <v>3</v>
      </c>
      <c r="C237" s="83">
        <f>SUMIF($B$218:$B$234,"3",C$218:C$234)</f>
        <v>0</v>
      </c>
    </row>
    <row r="238" spans="1:3" s="10" customFormat="1" ht="15.75" hidden="1">
      <c r="A238" s="67" t="s">
        <v>386</v>
      </c>
      <c r="B238" s="17"/>
      <c r="C238" s="142"/>
    </row>
    <row r="239" spans="1:3" s="10" customFormat="1" ht="15.75" hidden="1">
      <c r="A239" s="87"/>
      <c r="B239" s="17"/>
      <c r="C239" s="142"/>
    </row>
    <row r="240" spans="1:3" s="10" customFormat="1" ht="31.5" hidden="1">
      <c r="A240" s="63" t="s">
        <v>385</v>
      </c>
      <c r="B240" s="17"/>
      <c r="C240" s="129"/>
    </row>
    <row r="241" spans="1:3" s="10" customFormat="1" ht="15.75" hidden="1">
      <c r="A241" s="87"/>
      <c r="B241" s="17"/>
      <c r="C241" s="129"/>
    </row>
    <row r="242" spans="1:3" s="10" customFormat="1" ht="15.75" hidden="1">
      <c r="A242" s="87" t="s">
        <v>503</v>
      </c>
      <c r="B242" s="17">
        <v>2</v>
      </c>
      <c r="C242" s="129"/>
    </row>
    <row r="243" spans="1:3" s="10" customFormat="1" ht="31.5" hidden="1">
      <c r="A243" s="63" t="s">
        <v>451</v>
      </c>
      <c r="B243" s="17"/>
      <c r="C243" s="129">
        <f>SUM(C241:C242)</f>
        <v>0</v>
      </c>
    </row>
    <row r="244" spans="1:3" s="10" customFormat="1" ht="15.75" hidden="1">
      <c r="A244" s="63"/>
      <c r="B244" s="17"/>
      <c r="C244" s="129"/>
    </row>
    <row r="245" spans="1:3" s="10" customFormat="1" ht="15.75" hidden="1">
      <c r="A245" s="63"/>
      <c r="B245" s="17"/>
      <c r="C245" s="129"/>
    </row>
    <row r="246" spans="1:3" s="10" customFormat="1" ht="15.75" hidden="1">
      <c r="A246" s="63" t="s">
        <v>547</v>
      </c>
      <c r="B246" s="17">
        <v>2</v>
      </c>
      <c r="C246" s="129"/>
    </row>
    <row r="247" spans="1:3" s="10" customFormat="1" ht="15.75" hidden="1">
      <c r="A247" s="63" t="s">
        <v>452</v>
      </c>
      <c r="B247" s="17"/>
      <c r="C247" s="129"/>
    </row>
    <row r="248" spans="1:3" s="10" customFormat="1" ht="15.75" hidden="1">
      <c r="A248" s="43" t="s">
        <v>386</v>
      </c>
      <c r="B248" s="103"/>
      <c r="C248" s="84">
        <f>SUM(C249:C249:C251)</f>
        <v>0</v>
      </c>
    </row>
    <row r="249" spans="1:3" s="10" customFormat="1" ht="15.75" hidden="1">
      <c r="A249" s="87" t="s">
        <v>406</v>
      </c>
      <c r="B249" s="101">
        <v>1</v>
      </c>
      <c r="C249" s="83">
        <f>SUMIF($B$238:$B$248,"1",C$238:C$248)</f>
        <v>0</v>
      </c>
    </row>
    <row r="250" spans="1:3" s="10" customFormat="1" ht="15.75" hidden="1">
      <c r="A250" s="87" t="s">
        <v>245</v>
      </c>
      <c r="B250" s="101">
        <v>2</v>
      </c>
      <c r="C250" s="83">
        <f>SUMIF($B$238:$B$248,"2",C$238:C$248)</f>
        <v>0</v>
      </c>
    </row>
    <row r="251" spans="1:3" s="10" customFormat="1" ht="15.75" hidden="1">
      <c r="A251" s="87" t="s">
        <v>137</v>
      </c>
      <c r="B251" s="101">
        <v>3</v>
      </c>
      <c r="C251" s="83">
        <f>SUMIF($B$238:$B$248,"3",C$238:C$248)</f>
        <v>0</v>
      </c>
    </row>
    <row r="252" spans="1:3" s="10" customFormat="1" ht="15.75" hidden="1">
      <c r="A252" s="67" t="s">
        <v>387</v>
      </c>
      <c r="B252" s="17"/>
      <c r="C252" s="142"/>
    </row>
    <row r="253" spans="1:3" s="10" customFormat="1" ht="15.75" hidden="1">
      <c r="A253" s="63"/>
      <c r="B253" s="17"/>
      <c r="C253" s="129"/>
    </row>
    <row r="254" spans="1:3" s="10" customFormat="1" ht="31.5" hidden="1">
      <c r="A254" s="63" t="s">
        <v>388</v>
      </c>
      <c r="B254" s="17"/>
      <c r="C254" s="129"/>
    </row>
    <row r="255" spans="1:3" s="10" customFormat="1" ht="15.75" hidden="1">
      <c r="A255" s="87" t="s">
        <v>519</v>
      </c>
      <c r="B255" s="17">
        <v>2</v>
      </c>
      <c r="C255" s="129"/>
    </row>
    <row r="256" spans="1:3" s="10" customFormat="1" ht="31.5" hidden="1">
      <c r="A256" s="63" t="s">
        <v>453</v>
      </c>
      <c r="B256" s="17"/>
      <c r="C256" s="129">
        <f>SUM(C255)</f>
        <v>0</v>
      </c>
    </row>
    <row r="257" spans="1:3" s="10" customFormat="1" ht="15.75" hidden="1">
      <c r="A257" s="63"/>
      <c r="B257" s="17"/>
      <c r="C257" s="129"/>
    </row>
    <row r="258" spans="1:3" s="10" customFormat="1" ht="15.75" hidden="1">
      <c r="A258" s="63"/>
      <c r="B258" s="17"/>
      <c r="C258" s="129"/>
    </row>
    <row r="259" spans="1:3" s="10" customFormat="1" ht="15.75" hidden="1">
      <c r="A259" s="63"/>
      <c r="B259" s="17"/>
      <c r="C259" s="129"/>
    </row>
    <row r="260" spans="1:3" s="10" customFormat="1" ht="15.75" hidden="1">
      <c r="A260" s="63" t="s">
        <v>454</v>
      </c>
      <c r="B260" s="17"/>
      <c r="C260" s="129"/>
    </row>
    <row r="261" spans="1:3" s="10" customFormat="1" ht="15.75" hidden="1">
      <c r="A261" s="43" t="s">
        <v>387</v>
      </c>
      <c r="B261" s="103"/>
      <c r="C261" s="142">
        <f>SUM(C262:C262:C264)</f>
        <v>0</v>
      </c>
    </row>
    <row r="262" spans="1:3" s="10" customFormat="1" ht="15.75" hidden="1">
      <c r="A262" s="87" t="s">
        <v>406</v>
      </c>
      <c r="B262" s="101">
        <v>1</v>
      </c>
      <c r="C262" s="129">
        <f>SUMIF($B$252:$B$261,"1",C$252:C$261)</f>
        <v>0</v>
      </c>
    </row>
    <row r="263" spans="1:3" s="10" customFormat="1" ht="15.75" hidden="1">
      <c r="A263" s="87" t="s">
        <v>245</v>
      </c>
      <c r="B263" s="101">
        <v>2</v>
      </c>
      <c r="C263" s="129">
        <f>SUMIF($B$252:$B$261,"2",C$252:C$261)</f>
        <v>0</v>
      </c>
    </row>
    <row r="264" spans="1:3" s="10" customFormat="1" ht="15.75" hidden="1">
      <c r="A264" s="87" t="s">
        <v>137</v>
      </c>
      <c r="B264" s="101">
        <v>3</v>
      </c>
      <c r="C264" s="129">
        <f>SUMIF($B$252:$B$261,"3",C$252:C$261)</f>
        <v>0</v>
      </c>
    </row>
    <row r="265" spans="1:3" s="10" customFormat="1" ht="49.5">
      <c r="A265" s="68" t="s">
        <v>465</v>
      </c>
      <c r="B265" s="104"/>
      <c r="C265" s="143"/>
    </row>
    <row r="266" spans="1:3" s="10" customFormat="1" ht="16.5">
      <c r="A266" s="67" t="s">
        <v>175</v>
      </c>
      <c r="B266" s="104"/>
      <c r="C266" s="143"/>
    </row>
    <row r="267" spans="1:3" s="10" customFormat="1" ht="31.5">
      <c r="A267" s="63" t="s">
        <v>231</v>
      </c>
      <c r="B267" s="104">
        <v>2</v>
      </c>
      <c r="C267" s="85">
        <v>10402495</v>
      </c>
    </row>
    <row r="268" spans="1:3" s="10" customFormat="1" ht="15.75" hidden="1">
      <c r="A268" s="63" t="s">
        <v>457</v>
      </c>
      <c r="B268" s="103">
        <v>2</v>
      </c>
      <c r="C268" s="144"/>
    </row>
    <row r="269" spans="1:3" s="10" customFormat="1" ht="31.5">
      <c r="A269" s="43" t="s">
        <v>175</v>
      </c>
      <c r="B269" s="103"/>
      <c r="C269" s="84">
        <f>SUM(C270:C272)</f>
        <v>10402495</v>
      </c>
    </row>
    <row r="270" spans="1:3" s="10" customFormat="1" ht="15.75">
      <c r="A270" s="87" t="s">
        <v>406</v>
      </c>
      <c r="B270" s="101">
        <v>1</v>
      </c>
      <c r="C270" s="83">
        <f>SUMIF($B$266:$B$269,"1",C$266:C$269)</f>
        <v>0</v>
      </c>
    </row>
    <row r="271" spans="1:3" s="10" customFormat="1" ht="15.75">
      <c r="A271" s="87" t="s">
        <v>245</v>
      </c>
      <c r="B271" s="101">
        <v>2</v>
      </c>
      <c r="C271" s="83">
        <f>SUMIF($B$266:$B$269,"2",C$266:C$269)</f>
        <v>10402495</v>
      </c>
    </row>
    <row r="272" spans="1:3" s="10" customFormat="1" ht="15.75">
      <c r="A272" s="87" t="s">
        <v>137</v>
      </c>
      <c r="B272" s="101">
        <v>3</v>
      </c>
      <c r="C272" s="83">
        <f>SUMIF($B$266:$B$269,"3",C$266:C$269)</f>
        <v>0</v>
      </c>
    </row>
    <row r="273" spans="1:3" s="10" customFormat="1" ht="15.75" hidden="1">
      <c r="A273" s="67" t="s">
        <v>176</v>
      </c>
      <c r="B273" s="101"/>
      <c r="C273" s="129"/>
    </row>
    <row r="274" spans="1:3" s="10" customFormat="1" ht="16.5" hidden="1">
      <c r="A274" s="63" t="s">
        <v>231</v>
      </c>
      <c r="B274" s="104">
        <v>2</v>
      </c>
      <c r="C274" s="129"/>
    </row>
    <row r="275" spans="1:3" s="10" customFormat="1" ht="15.75" hidden="1">
      <c r="A275" s="63" t="s">
        <v>457</v>
      </c>
      <c r="B275" s="103">
        <v>2</v>
      </c>
      <c r="C275" s="144"/>
    </row>
    <row r="276" spans="1:3" s="10" customFormat="1" ht="15.75" hidden="1">
      <c r="A276" s="43" t="s">
        <v>176</v>
      </c>
      <c r="B276" s="103"/>
      <c r="C276" s="142">
        <f>SUM(C277:C279)</f>
        <v>0</v>
      </c>
    </row>
    <row r="277" spans="1:3" s="10" customFormat="1" ht="15.75" hidden="1">
      <c r="A277" s="87" t="s">
        <v>406</v>
      </c>
      <c r="B277" s="101">
        <v>1</v>
      </c>
      <c r="C277" s="129">
        <f>SUMIF($B$273:$B$276,"1",C$273:C$276)</f>
        <v>0</v>
      </c>
    </row>
    <row r="278" spans="1:3" s="10" customFormat="1" ht="15.75" hidden="1">
      <c r="A278" s="87" t="s">
        <v>245</v>
      </c>
      <c r="B278" s="101">
        <v>2</v>
      </c>
      <c r="C278" s="129">
        <f>SUMIF($B$273:$B$276,"2",C$273:C$276)</f>
        <v>0</v>
      </c>
    </row>
    <row r="279" spans="1:3" s="10" customFormat="1" ht="15.75" hidden="1">
      <c r="A279" s="87" t="s">
        <v>137</v>
      </c>
      <c r="B279" s="101">
        <v>3</v>
      </c>
      <c r="C279" s="129">
        <f>SUMIF($B$273:$B$276,"3",C$273:C$276)</f>
        <v>0</v>
      </c>
    </row>
    <row r="280" spans="1:3" s="10" customFormat="1" ht="33" hidden="1">
      <c r="A280" s="68" t="s">
        <v>96</v>
      </c>
      <c r="B280" s="104"/>
      <c r="C280" s="143">
        <f>C281+C294</f>
        <v>0</v>
      </c>
    </row>
    <row r="281" spans="1:3" s="10" customFormat="1" ht="15.75" hidden="1">
      <c r="A281" s="67" t="s">
        <v>173</v>
      </c>
      <c r="B281" s="103"/>
      <c r="C281" s="144"/>
    </row>
    <row r="282" spans="1:3" s="10" customFormat="1" ht="15.75" hidden="1">
      <c r="A282" s="63" t="s">
        <v>230</v>
      </c>
      <c r="B282" s="103"/>
      <c r="C282" s="144"/>
    </row>
    <row r="283" spans="1:3" s="10" customFormat="1" ht="31.5" hidden="1">
      <c r="A283" s="87" t="s">
        <v>455</v>
      </c>
      <c r="B283" s="103"/>
      <c r="C283" s="144"/>
    </row>
    <row r="284" spans="1:3" s="10" customFormat="1" ht="31.5" hidden="1">
      <c r="A284" s="87" t="s">
        <v>242</v>
      </c>
      <c r="B284" s="103"/>
      <c r="C284" s="144"/>
    </row>
    <row r="285" spans="1:3" s="10" customFormat="1" ht="31.5" hidden="1">
      <c r="A285" s="87" t="s">
        <v>456</v>
      </c>
      <c r="B285" s="103"/>
      <c r="C285" s="144"/>
    </row>
    <row r="286" spans="1:3" s="10" customFormat="1" ht="15.75" hidden="1">
      <c r="A286" s="87" t="s">
        <v>241</v>
      </c>
      <c r="B286" s="103"/>
      <c r="C286" s="144"/>
    </row>
    <row r="287" spans="1:3" s="10" customFormat="1" ht="15.75" hidden="1">
      <c r="A287" s="87" t="s">
        <v>240</v>
      </c>
      <c r="B287" s="103"/>
      <c r="C287" s="144"/>
    </row>
    <row r="288" spans="1:3" s="10" customFormat="1" ht="15.75" hidden="1">
      <c r="A288" s="63" t="s">
        <v>232</v>
      </c>
      <c r="B288" s="103"/>
      <c r="C288" s="144"/>
    </row>
    <row r="289" spans="1:3" s="10" customFormat="1" ht="15.75" hidden="1">
      <c r="A289" s="63" t="s">
        <v>233</v>
      </c>
      <c r="B289" s="103"/>
      <c r="C289" s="144"/>
    </row>
    <row r="290" spans="1:3" s="10" customFormat="1" ht="15.75" hidden="1">
      <c r="A290" s="43" t="s">
        <v>173</v>
      </c>
      <c r="B290" s="103"/>
      <c r="C290" s="142">
        <f>SUM(C291:C293)</f>
        <v>0</v>
      </c>
    </row>
    <row r="291" spans="1:3" s="10" customFormat="1" ht="15.75" hidden="1">
      <c r="A291" s="87" t="s">
        <v>406</v>
      </c>
      <c r="B291" s="101">
        <v>1</v>
      </c>
      <c r="C291" s="129">
        <f>SUMIF($B$281:$B$290,"1",C$281:C$290)</f>
        <v>0</v>
      </c>
    </row>
    <row r="292" spans="1:3" s="10" customFormat="1" ht="15.75" hidden="1">
      <c r="A292" s="87" t="s">
        <v>245</v>
      </c>
      <c r="B292" s="101">
        <v>2</v>
      </c>
      <c r="C292" s="129">
        <f>SUMIF($B$281:$B$290,"2",C$281:C$290)</f>
        <v>0</v>
      </c>
    </row>
    <row r="293" spans="1:3" s="10" customFormat="1" ht="15.75" hidden="1">
      <c r="A293" s="87" t="s">
        <v>137</v>
      </c>
      <c r="B293" s="101">
        <v>3</v>
      </c>
      <c r="C293" s="129">
        <f>SUMIF($B$281:$B$290,"3",C$281:C$290)</f>
        <v>0</v>
      </c>
    </row>
    <row r="294" spans="1:3" s="10" customFormat="1" ht="15.75" hidden="1">
      <c r="A294" s="67" t="s">
        <v>174</v>
      </c>
      <c r="B294" s="103"/>
      <c r="C294" s="144"/>
    </row>
    <row r="295" spans="1:3" s="10" customFormat="1" ht="15.75" hidden="1">
      <c r="A295" s="63" t="s">
        <v>230</v>
      </c>
      <c r="B295" s="103"/>
      <c r="C295" s="144"/>
    </row>
    <row r="296" spans="1:3" s="10" customFormat="1" ht="31.5" hidden="1">
      <c r="A296" s="87" t="s">
        <v>455</v>
      </c>
      <c r="B296" s="103">
        <v>2</v>
      </c>
      <c r="C296" s="144"/>
    </row>
    <row r="297" spans="1:3" s="10" customFormat="1" ht="31.5" hidden="1">
      <c r="A297" s="87" t="s">
        <v>242</v>
      </c>
      <c r="B297" s="103"/>
      <c r="C297" s="144"/>
    </row>
    <row r="298" spans="1:3" s="10" customFormat="1" ht="31.5" hidden="1">
      <c r="A298" s="87" t="s">
        <v>456</v>
      </c>
      <c r="B298" s="103">
        <v>2</v>
      </c>
      <c r="C298" s="144"/>
    </row>
    <row r="299" spans="1:3" s="10" customFormat="1" ht="15.75" hidden="1">
      <c r="A299" s="87" t="s">
        <v>241</v>
      </c>
      <c r="B299" s="103"/>
      <c r="C299" s="144"/>
    </row>
    <row r="300" spans="1:3" s="10" customFormat="1" ht="15.75" hidden="1">
      <c r="A300" s="87" t="s">
        <v>240</v>
      </c>
      <c r="B300" s="103"/>
      <c r="C300" s="144"/>
    </row>
    <row r="301" spans="1:3" s="10" customFormat="1" ht="15.75" hidden="1">
      <c r="A301" s="63" t="s">
        <v>232</v>
      </c>
      <c r="B301" s="103"/>
      <c r="C301" s="144"/>
    </row>
    <row r="302" spans="1:3" s="10" customFormat="1" ht="15.75" hidden="1">
      <c r="A302" s="63" t="s">
        <v>233</v>
      </c>
      <c r="B302" s="103"/>
      <c r="C302" s="144"/>
    </row>
    <row r="303" spans="1:3" s="10" customFormat="1" ht="15.75" hidden="1">
      <c r="A303" s="43" t="s">
        <v>174</v>
      </c>
      <c r="B303" s="103"/>
      <c r="C303" s="84">
        <f>SUM(C304:C306)</f>
        <v>0</v>
      </c>
    </row>
    <row r="304" spans="1:3" s="10" customFormat="1" ht="15.75" hidden="1">
      <c r="A304" s="87" t="s">
        <v>406</v>
      </c>
      <c r="B304" s="101">
        <v>1</v>
      </c>
      <c r="C304" s="83">
        <f>SUMIF($B$294:$B$303,"1",C$294:C$303)</f>
        <v>0</v>
      </c>
    </row>
    <row r="305" spans="1:3" s="10" customFormat="1" ht="15.75" hidden="1">
      <c r="A305" s="87" t="s">
        <v>245</v>
      </c>
      <c r="B305" s="101">
        <v>2</v>
      </c>
      <c r="C305" s="83">
        <f>SUMIF($B$294:$B$303,"2",C$294:C$303)</f>
        <v>0</v>
      </c>
    </row>
    <row r="306" spans="1:3" s="10" customFormat="1" ht="15.75" hidden="1">
      <c r="A306" s="87" t="s">
        <v>137</v>
      </c>
      <c r="B306" s="101">
        <v>3</v>
      </c>
      <c r="C306" s="83">
        <f>SUMIF($B$294:$B$303,"3",C$294:C$303)</f>
        <v>0</v>
      </c>
    </row>
    <row r="307" spans="1:3" s="10" customFormat="1" ht="16.5">
      <c r="A307" s="68" t="s">
        <v>97</v>
      </c>
      <c r="B307" s="104"/>
      <c r="C307" s="108">
        <f>C93+C128+C157+C214++C234+C248+C261+C269+C276+C290+C303</f>
        <v>24880540</v>
      </c>
    </row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  <row r="761" ht="15.75"/>
    <row r="762" ht="15.75"/>
    <row r="763" ht="15.75"/>
    <row r="764" ht="15.75"/>
    <row r="765" ht="15.75"/>
    <row r="766" ht="15.75"/>
    <row r="767" ht="15.75"/>
    <row r="768" ht="15.75"/>
    <row r="769" ht="15.75"/>
    <row r="770" ht="15.75"/>
    <row r="771" ht="15.75"/>
    <row r="772" ht="15.75"/>
    <row r="773" ht="15.75"/>
    <row r="774" ht="15.75"/>
    <row r="775" ht="15.75"/>
    <row r="776" ht="15.75"/>
    <row r="777" ht="15.75"/>
    <row r="778" ht="15.75"/>
    <row r="779" ht="15.75"/>
    <row r="780" ht="15.75"/>
    <row r="781" ht="15.75"/>
    <row r="782" ht="15.75"/>
    <row r="783" ht="15.75"/>
    <row r="784" ht="15.75"/>
    <row r="785" ht="15.75"/>
    <row r="786" ht="15.75"/>
    <row r="787" ht="15.75"/>
    <row r="788" ht="15.75"/>
    <row r="789" ht="15.75"/>
    <row r="790" ht="15.75"/>
    <row r="791" ht="15.75"/>
    <row r="792" ht="15.75"/>
    <row r="793" ht="15.75"/>
    <row r="794" ht="15.75"/>
    <row r="795" ht="15.75"/>
    <row r="796" ht="15.75"/>
    <row r="797" ht="15.75"/>
    <row r="798" ht="15.75"/>
    <row r="799" ht="15.75"/>
    <row r="800" ht="15.75"/>
    <row r="801" ht="15.75"/>
    <row r="802" ht="15.75"/>
    <row r="803" ht="15.75"/>
    <row r="804" ht="15.75"/>
    <row r="805" ht="15.75"/>
    <row r="806" ht="15.75"/>
    <row r="807" ht="15.75"/>
    <row r="808" ht="15.75"/>
    <row r="809" ht="15.75"/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C176"/>
  <sheetViews>
    <sheetView zoomScalePageLayoutView="0" workbookViewId="0" topLeftCell="A84">
      <selection activeCell="C172" sqref="C172"/>
    </sheetView>
  </sheetViews>
  <sheetFormatPr defaultColWidth="9.140625" defaultRowHeight="15"/>
  <cols>
    <col min="1" max="1" width="58.7109375" style="16" customWidth="1"/>
    <col min="2" max="2" width="5.7109375" style="102" customWidth="1"/>
    <col min="3" max="3" width="13.7109375" style="41" customWidth="1"/>
    <col min="4" max="16384" width="9.140625" style="16" customWidth="1"/>
  </cols>
  <sheetData>
    <row r="1" spans="1:3" ht="32.25" customHeight="1">
      <c r="A1" s="175" t="s">
        <v>557</v>
      </c>
      <c r="B1" s="175"/>
      <c r="C1" s="175"/>
    </row>
    <row r="2" spans="1:3" ht="15.75">
      <c r="A2" s="158" t="s">
        <v>466</v>
      </c>
      <c r="B2" s="158"/>
      <c r="C2" s="158"/>
    </row>
    <row r="3" spans="1:3" ht="15.75">
      <c r="A3" s="45"/>
      <c r="C3" s="45"/>
    </row>
    <row r="4" spans="1:3" s="10" customFormat="1" ht="15.75">
      <c r="A4" s="17" t="s">
        <v>9</v>
      </c>
      <c r="B4" s="17" t="s">
        <v>153</v>
      </c>
      <c r="C4" s="40" t="s">
        <v>4</v>
      </c>
    </row>
    <row r="5" spans="1:3" s="10" customFormat="1" ht="16.5">
      <c r="A5" s="68" t="s">
        <v>95</v>
      </c>
      <c r="B5" s="104"/>
      <c r="C5" s="83"/>
    </row>
    <row r="6" spans="1:3" s="10" customFormat="1" ht="15.75">
      <c r="A6" s="67" t="s">
        <v>88</v>
      </c>
      <c r="B6" s="103"/>
      <c r="C6" s="83"/>
    </row>
    <row r="7" spans="1:3" s="10" customFormat="1" ht="15.75">
      <c r="A7" s="43" t="s">
        <v>181</v>
      </c>
      <c r="B7" s="103"/>
      <c r="C7" s="84">
        <f>SUM(C8:C10)</f>
        <v>5851951</v>
      </c>
    </row>
    <row r="8" spans="1:3" s="10" customFormat="1" ht="15.75">
      <c r="A8" s="87" t="s">
        <v>406</v>
      </c>
      <c r="B8" s="101">
        <v>1</v>
      </c>
      <c r="C8" s="83">
        <f>COFOG!C49</f>
        <v>0</v>
      </c>
    </row>
    <row r="9" spans="1:3" s="10" customFormat="1" ht="15.75">
      <c r="A9" s="87" t="s">
        <v>245</v>
      </c>
      <c r="B9" s="101">
        <v>2</v>
      </c>
      <c r="C9" s="83">
        <f>COFOG!C50</f>
        <v>5111951</v>
      </c>
    </row>
    <row r="10" spans="1:3" s="10" customFormat="1" ht="15.75">
      <c r="A10" s="87" t="s">
        <v>137</v>
      </c>
      <c r="B10" s="101">
        <v>3</v>
      </c>
      <c r="C10" s="83">
        <f>COFOG!C51</f>
        <v>740000</v>
      </c>
    </row>
    <row r="11" spans="1:3" s="10" customFormat="1" ht="31.5">
      <c r="A11" s="43" t="s">
        <v>183</v>
      </c>
      <c r="B11" s="103"/>
      <c r="C11" s="84">
        <f>SUM(C12:C14)</f>
        <v>1201210</v>
      </c>
    </row>
    <row r="12" spans="1:3" s="10" customFormat="1" ht="15.75">
      <c r="A12" s="87" t="s">
        <v>406</v>
      </c>
      <c r="B12" s="101">
        <v>1</v>
      </c>
      <c r="C12" s="83">
        <f>COFOG!D49</f>
        <v>0</v>
      </c>
    </row>
    <row r="13" spans="1:3" s="10" customFormat="1" ht="15.75">
      <c r="A13" s="87" t="s">
        <v>245</v>
      </c>
      <c r="B13" s="101">
        <v>2</v>
      </c>
      <c r="C13" s="83">
        <f>COFOG!D50</f>
        <v>1022910</v>
      </c>
    </row>
    <row r="14" spans="1:3" s="10" customFormat="1" ht="15.75">
      <c r="A14" s="87" t="s">
        <v>137</v>
      </c>
      <c r="B14" s="101">
        <v>3</v>
      </c>
      <c r="C14" s="83">
        <f>COFOG!D51</f>
        <v>178300</v>
      </c>
    </row>
    <row r="15" spans="1:3" s="10" customFormat="1" ht="15.75">
      <c r="A15" s="43" t="s">
        <v>184</v>
      </c>
      <c r="B15" s="103"/>
      <c r="C15" s="84">
        <f>SUM(C16:C18)</f>
        <v>9190350</v>
      </c>
    </row>
    <row r="16" spans="1:3" s="10" customFormat="1" ht="15.75">
      <c r="A16" s="87" t="s">
        <v>406</v>
      </c>
      <c r="B16" s="101">
        <v>1</v>
      </c>
      <c r="C16" s="83">
        <f>COFOG!E49</f>
        <v>0</v>
      </c>
    </row>
    <row r="17" spans="1:3" s="10" customFormat="1" ht="15.75">
      <c r="A17" s="87" t="s">
        <v>245</v>
      </c>
      <c r="B17" s="101">
        <v>2</v>
      </c>
      <c r="C17" s="83">
        <f>COFOG!E50</f>
        <v>9190350</v>
      </c>
    </row>
    <row r="18" spans="1:3" s="10" customFormat="1" ht="15.75">
      <c r="A18" s="87" t="s">
        <v>137</v>
      </c>
      <c r="B18" s="101">
        <v>3</v>
      </c>
      <c r="C18" s="83">
        <f>COFOG!E51</f>
        <v>0</v>
      </c>
    </row>
    <row r="19" spans="1:3" s="10" customFormat="1" ht="15.75">
      <c r="A19" s="67" t="s">
        <v>185</v>
      </c>
      <c r="B19" s="103"/>
      <c r="C19" s="83"/>
    </row>
    <row r="20" spans="1:3" s="10" customFormat="1" ht="31.5" hidden="1">
      <c r="A20" s="110" t="s">
        <v>188</v>
      </c>
      <c r="B20" s="103"/>
      <c r="C20" s="83">
        <f>SUM(C21:C22)</f>
        <v>0</v>
      </c>
    </row>
    <row r="21" spans="1:3" s="10" customFormat="1" ht="31.5" hidden="1">
      <c r="A21" s="87" t="s">
        <v>194</v>
      </c>
      <c r="B21" s="103">
        <v>2</v>
      </c>
      <c r="C21" s="83"/>
    </row>
    <row r="22" spans="1:3" s="10" customFormat="1" ht="15.75" hidden="1">
      <c r="A22" s="87" t="s">
        <v>195</v>
      </c>
      <c r="B22" s="103">
        <v>2</v>
      </c>
      <c r="C22" s="83"/>
    </row>
    <row r="23" spans="1:3" s="10" customFormat="1" ht="15.75" hidden="1">
      <c r="A23" s="111" t="s">
        <v>186</v>
      </c>
      <c r="B23" s="103"/>
      <c r="C23" s="83">
        <f>SUM(C20:C20)</f>
        <v>0</v>
      </c>
    </row>
    <row r="24" spans="1:3" s="10" customFormat="1" ht="15.75" hidden="1">
      <c r="A24" s="63" t="s">
        <v>196</v>
      </c>
      <c r="B24" s="103"/>
      <c r="C24" s="83"/>
    </row>
    <row r="25" spans="1:3" s="10" customFormat="1" ht="47.25" hidden="1">
      <c r="A25" s="109" t="s">
        <v>193</v>
      </c>
      <c r="B25" s="103">
        <v>2</v>
      </c>
      <c r="C25" s="83"/>
    </row>
    <row r="26" spans="1:3" s="10" customFormat="1" ht="47.25" hidden="1">
      <c r="A26" s="109" t="s">
        <v>193</v>
      </c>
      <c r="B26" s="103">
        <v>3</v>
      </c>
      <c r="C26" s="83"/>
    </row>
    <row r="27" spans="1:3" s="10" customFormat="1" ht="15.75" hidden="1">
      <c r="A27" s="111" t="s">
        <v>192</v>
      </c>
      <c r="B27" s="103"/>
      <c r="C27" s="83">
        <f>SUM(C25:C26)</f>
        <v>0</v>
      </c>
    </row>
    <row r="28" spans="1:3" s="10" customFormat="1" ht="15.75" hidden="1">
      <c r="A28" s="110" t="s">
        <v>189</v>
      </c>
      <c r="B28" s="103"/>
      <c r="C28" s="83">
        <f>SUM(C29:C29)</f>
        <v>0</v>
      </c>
    </row>
    <row r="29" spans="1:3" s="10" customFormat="1" ht="15.75" hidden="1">
      <c r="A29" s="87" t="s">
        <v>438</v>
      </c>
      <c r="B29" s="103">
        <v>2</v>
      </c>
      <c r="C29" s="83"/>
    </row>
    <row r="30" spans="1:3" s="10" customFormat="1" ht="15.75">
      <c r="A30" s="87" t="s">
        <v>190</v>
      </c>
      <c r="B30" s="103">
        <v>2</v>
      </c>
      <c r="C30" s="83">
        <v>200000</v>
      </c>
    </row>
    <row r="31" spans="1:3" s="10" customFormat="1" ht="31.5" hidden="1">
      <c r="A31" s="87" t="s">
        <v>191</v>
      </c>
      <c r="B31" s="103">
        <v>2</v>
      </c>
      <c r="C31" s="83"/>
    </row>
    <row r="32" spans="1:3" s="10" customFormat="1" ht="15.75">
      <c r="A32" s="87" t="s">
        <v>414</v>
      </c>
      <c r="B32" s="103"/>
      <c r="C32" s="83">
        <f>C33+C48</f>
        <v>300000</v>
      </c>
    </row>
    <row r="33" spans="1:3" s="10" customFormat="1" ht="15.75">
      <c r="A33" s="87" t="s">
        <v>415</v>
      </c>
      <c r="B33" s="103"/>
      <c r="C33" s="83">
        <f>SUM(C34:C47)</f>
        <v>300000</v>
      </c>
    </row>
    <row r="34" spans="1:3" s="10" customFormat="1" ht="15.75">
      <c r="A34" s="87" t="s">
        <v>417</v>
      </c>
      <c r="B34" s="103">
        <v>2</v>
      </c>
      <c r="C34" s="83">
        <v>50000</v>
      </c>
    </row>
    <row r="35" spans="1:3" s="10" customFormat="1" ht="31.5" hidden="1">
      <c r="A35" s="87" t="s">
        <v>425</v>
      </c>
      <c r="B35" s="103">
        <v>2</v>
      </c>
      <c r="C35" s="83"/>
    </row>
    <row r="36" spans="1:3" s="10" customFormat="1" ht="15.75" hidden="1">
      <c r="A36" s="87" t="s">
        <v>512</v>
      </c>
      <c r="B36" s="103">
        <v>2</v>
      </c>
      <c r="C36" s="83"/>
    </row>
    <row r="37" spans="1:3" s="10" customFormat="1" ht="31.5" hidden="1">
      <c r="A37" s="87" t="s">
        <v>418</v>
      </c>
      <c r="B37" s="103">
        <v>2</v>
      </c>
      <c r="C37" s="83"/>
    </row>
    <row r="38" spans="1:3" s="10" customFormat="1" ht="31.5" hidden="1">
      <c r="A38" s="87" t="s">
        <v>426</v>
      </c>
      <c r="B38" s="103">
        <v>2</v>
      </c>
      <c r="C38" s="83"/>
    </row>
    <row r="39" spans="1:3" s="10" customFormat="1" ht="31.5">
      <c r="A39" s="87" t="s">
        <v>424</v>
      </c>
      <c r="B39" s="103">
        <v>2</v>
      </c>
      <c r="C39" s="83">
        <v>60000</v>
      </c>
    </row>
    <row r="40" spans="1:3" s="10" customFormat="1" ht="15.75" hidden="1">
      <c r="A40" s="87" t="s">
        <v>423</v>
      </c>
      <c r="B40" s="103">
        <v>2</v>
      </c>
      <c r="C40" s="83"/>
    </row>
    <row r="41" spans="1:3" s="10" customFormat="1" ht="15.75">
      <c r="A41" s="87" t="s">
        <v>422</v>
      </c>
      <c r="B41" s="103">
        <v>2</v>
      </c>
      <c r="C41" s="83">
        <v>60000</v>
      </c>
    </row>
    <row r="42" spans="1:3" s="10" customFormat="1" ht="31.5">
      <c r="A42" s="87" t="s">
        <v>421</v>
      </c>
      <c r="B42" s="103">
        <v>2</v>
      </c>
      <c r="C42" s="83">
        <v>70000</v>
      </c>
    </row>
    <row r="43" spans="1:3" s="10" customFormat="1" ht="31.5">
      <c r="A43" s="87" t="s">
        <v>420</v>
      </c>
      <c r="B43" s="103">
        <v>2</v>
      </c>
      <c r="C43" s="83">
        <v>60000</v>
      </c>
    </row>
    <row r="44" spans="1:3" s="10" customFormat="1" ht="15.75" hidden="1">
      <c r="A44" s="87" t="s">
        <v>470</v>
      </c>
      <c r="B44" s="103">
        <v>2</v>
      </c>
      <c r="C44" s="83"/>
    </row>
    <row r="45" spans="1:3" s="10" customFormat="1" ht="15.75" hidden="1">
      <c r="A45" s="87" t="s">
        <v>419</v>
      </c>
      <c r="B45" s="103">
        <v>2</v>
      </c>
      <c r="C45" s="83"/>
    </row>
    <row r="46" spans="1:3" s="10" customFormat="1" ht="15.75" hidden="1">
      <c r="A46" s="87" t="s">
        <v>427</v>
      </c>
      <c r="B46" s="103">
        <v>2</v>
      </c>
      <c r="C46" s="83"/>
    </row>
    <row r="47" spans="1:3" s="10" customFormat="1" ht="15.75" hidden="1">
      <c r="A47" s="87" t="s">
        <v>428</v>
      </c>
      <c r="B47" s="103">
        <v>2</v>
      </c>
      <c r="C47" s="83"/>
    </row>
    <row r="48" spans="1:3" s="10" customFormat="1" ht="15.75" hidden="1">
      <c r="A48" s="87" t="s">
        <v>416</v>
      </c>
      <c r="B48" s="103"/>
      <c r="C48" s="83">
        <f>SUM(C49:C58)</f>
        <v>0</v>
      </c>
    </row>
    <row r="49" spans="1:3" s="10" customFormat="1" ht="15.75" hidden="1">
      <c r="A49" s="87" t="s">
        <v>429</v>
      </c>
      <c r="B49" s="103">
        <v>2</v>
      </c>
      <c r="C49" s="83"/>
    </row>
    <row r="50" spans="1:3" s="10" customFormat="1" ht="31.5" hidden="1">
      <c r="A50" s="87" t="s">
        <v>430</v>
      </c>
      <c r="B50" s="103">
        <v>2</v>
      </c>
      <c r="C50" s="83"/>
    </row>
    <row r="51" spans="1:3" s="10" customFormat="1" ht="31.5" hidden="1">
      <c r="A51" s="87" t="s">
        <v>431</v>
      </c>
      <c r="B51" s="103">
        <v>2</v>
      </c>
      <c r="C51" s="83"/>
    </row>
    <row r="52" spans="1:3" s="10" customFormat="1" ht="15.75" hidden="1">
      <c r="A52" s="87" t="s">
        <v>432</v>
      </c>
      <c r="B52" s="103">
        <v>2</v>
      </c>
      <c r="C52" s="83"/>
    </row>
    <row r="53" spans="1:3" s="10" customFormat="1" ht="15.75" hidden="1">
      <c r="A53" s="87" t="s">
        <v>433</v>
      </c>
      <c r="B53" s="103">
        <v>2</v>
      </c>
      <c r="C53" s="83"/>
    </row>
    <row r="54" spans="1:3" s="10" customFormat="1" ht="15.75" hidden="1">
      <c r="A54" s="87" t="s">
        <v>434</v>
      </c>
      <c r="B54" s="103">
        <v>2</v>
      </c>
      <c r="C54" s="83"/>
    </row>
    <row r="55" spans="1:3" s="10" customFormat="1" ht="15.75" hidden="1">
      <c r="A55" s="87" t="s">
        <v>435</v>
      </c>
      <c r="B55" s="103">
        <v>2</v>
      </c>
      <c r="C55" s="83"/>
    </row>
    <row r="56" spans="1:3" s="10" customFormat="1" ht="15.75" hidden="1">
      <c r="A56" s="87" t="s">
        <v>469</v>
      </c>
      <c r="B56" s="103">
        <v>2</v>
      </c>
      <c r="C56" s="83"/>
    </row>
    <row r="57" spans="1:3" s="10" customFormat="1" ht="15.75" hidden="1">
      <c r="A57" s="87" t="s">
        <v>436</v>
      </c>
      <c r="B57" s="103">
        <v>2</v>
      </c>
      <c r="C57" s="83"/>
    </row>
    <row r="58" spans="1:3" s="10" customFormat="1" ht="15.75" hidden="1">
      <c r="A58" s="87" t="s">
        <v>437</v>
      </c>
      <c r="B58" s="103">
        <v>2</v>
      </c>
      <c r="C58" s="83"/>
    </row>
    <row r="59" spans="1:3" s="10" customFormat="1" ht="15.75">
      <c r="A59" s="111" t="s">
        <v>187</v>
      </c>
      <c r="B59" s="103"/>
      <c r="C59" s="83">
        <f>SUM(C30:C32)+SUM(C28:C28)</f>
        <v>500000</v>
      </c>
    </row>
    <row r="60" spans="1:3" s="10" customFormat="1" ht="15.75">
      <c r="A60" s="43" t="s">
        <v>185</v>
      </c>
      <c r="B60" s="103"/>
      <c r="C60" s="84">
        <f>SUM(C61:C63)</f>
        <v>500000</v>
      </c>
    </row>
    <row r="61" spans="1:3" s="10" customFormat="1" ht="15.75">
      <c r="A61" s="87" t="s">
        <v>406</v>
      </c>
      <c r="B61" s="101">
        <v>1</v>
      </c>
      <c r="C61" s="83">
        <f>SUMIF($B$19:$B$60,"1",C$19:C$60)</f>
        <v>0</v>
      </c>
    </row>
    <row r="62" spans="1:3" s="10" customFormat="1" ht="15.75">
      <c r="A62" s="87" t="s">
        <v>245</v>
      </c>
      <c r="B62" s="101">
        <v>2</v>
      </c>
      <c r="C62" s="83">
        <f>SUMIF($B$19:$B$60,"2",C$19:C$60)</f>
        <v>500000</v>
      </c>
    </row>
    <row r="63" spans="1:3" s="10" customFormat="1" ht="15.75">
      <c r="A63" s="87" t="s">
        <v>137</v>
      </c>
      <c r="B63" s="101">
        <v>3</v>
      </c>
      <c r="C63" s="83">
        <f>SUMIF($B$19:$B$60,"3",C$19:C$60)</f>
        <v>0</v>
      </c>
    </row>
    <row r="64" spans="1:3" s="10" customFormat="1" ht="15.75">
      <c r="A64" s="66" t="s">
        <v>246</v>
      </c>
      <c r="B64" s="17"/>
      <c r="C64" s="83"/>
    </row>
    <row r="65" spans="1:3" s="10" customFormat="1" ht="15.75" hidden="1">
      <c r="A65" s="63" t="s">
        <v>199</v>
      </c>
      <c r="B65" s="17"/>
      <c r="C65" s="83"/>
    </row>
    <row r="66" spans="1:3" s="10" customFormat="1" ht="31.5" hidden="1">
      <c r="A66" s="63" t="s">
        <v>441</v>
      </c>
      <c r="B66" s="17">
        <v>2</v>
      </c>
      <c r="C66" s="83"/>
    </row>
    <row r="67" spans="1:3" s="10" customFormat="1" ht="31.5" hidden="1">
      <c r="A67" s="63" t="s">
        <v>440</v>
      </c>
      <c r="B67" s="17"/>
      <c r="C67" s="83"/>
    </row>
    <row r="68" spans="1:3" s="10" customFormat="1" ht="15.75" hidden="1">
      <c r="A68" s="63" t="s">
        <v>439</v>
      </c>
      <c r="B68" s="17"/>
      <c r="C68" s="83"/>
    </row>
    <row r="69" spans="1:3" s="10" customFormat="1" ht="15.75" hidden="1">
      <c r="A69" s="63"/>
      <c r="B69" s="17"/>
      <c r="C69" s="83"/>
    </row>
    <row r="70" spans="1:3" s="10" customFormat="1" ht="31.5" hidden="1">
      <c r="A70" s="63" t="s">
        <v>197</v>
      </c>
      <c r="B70" s="17"/>
      <c r="C70" s="83"/>
    </row>
    <row r="71" spans="1:3" s="10" customFormat="1" ht="15.75" hidden="1">
      <c r="A71" s="63"/>
      <c r="B71" s="17"/>
      <c r="C71" s="83"/>
    </row>
    <row r="72" spans="1:3" s="10" customFormat="1" ht="31.5" hidden="1">
      <c r="A72" s="63" t="s">
        <v>198</v>
      </c>
      <c r="B72" s="17"/>
      <c r="C72" s="83"/>
    </row>
    <row r="73" spans="1:3" s="10" customFormat="1" ht="15.75" hidden="1">
      <c r="A73" s="63"/>
      <c r="B73" s="17"/>
      <c r="C73" s="83"/>
    </row>
    <row r="74" spans="1:3" s="10" customFormat="1" ht="31.5" hidden="1">
      <c r="A74" s="63" t="s">
        <v>201</v>
      </c>
      <c r="B74" s="17"/>
      <c r="C74" s="83"/>
    </row>
    <row r="75" spans="1:3" s="10" customFormat="1" ht="15.75" hidden="1">
      <c r="A75" s="87" t="s">
        <v>157</v>
      </c>
      <c r="B75" s="103">
        <v>2</v>
      </c>
      <c r="C75" s="83"/>
    </row>
    <row r="76" spans="1:3" s="10" customFormat="1" ht="15.75" hidden="1">
      <c r="A76" s="86" t="s">
        <v>131</v>
      </c>
      <c r="B76" s="17"/>
      <c r="C76" s="83"/>
    </row>
    <row r="77" spans="1:3" s="10" customFormat="1" ht="15.75" hidden="1">
      <c r="A77" s="110" t="s">
        <v>156</v>
      </c>
      <c r="B77" s="17"/>
      <c r="C77" s="83">
        <f>SUM(C75:C76)</f>
        <v>0</v>
      </c>
    </row>
    <row r="78" spans="1:3" s="10" customFormat="1" ht="15.75">
      <c r="A78" s="87" t="s">
        <v>142</v>
      </c>
      <c r="B78" s="17">
        <v>2</v>
      </c>
      <c r="C78" s="83">
        <v>511703</v>
      </c>
    </row>
    <row r="79" spans="1:3" s="10" customFormat="1" ht="15.75" hidden="1">
      <c r="A79" s="86" t="s">
        <v>462</v>
      </c>
      <c r="B79" s="103">
        <v>2</v>
      </c>
      <c r="C79" s="83"/>
    </row>
    <row r="80" spans="1:3" s="10" customFormat="1" ht="15.75">
      <c r="A80" s="86" t="s">
        <v>558</v>
      </c>
      <c r="B80" s="103">
        <v>2</v>
      </c>
      <c r="C80" s="83">
        <v>13501</v>
      </c>
    </row>
    <row r="81" spans="1:3" s="10" customFormat="1" ht="15.75" hidden="1">
      <c r="A81" s="86" t="s">
        <v>463</v>
      </c>
      <c r="B81" s="103">
        <v>2</v>
      </c>
      <c r="C81" s="83"/>
    </row>
    <row r="82" spans="1:3" s="10" customFormat="1" ht="15.75">
      <c r="A82" s="86" t="s">
        <v>559</v>
      </c>
      <c r="B82" s="103">
        <v>2</v>
      </c>
      <c r="C82" s="83">
        <v>9469</v>
      </c>
    </row>
    <row r="83" spans="1:3" s="10" customFormat="1" ht="15.75" hidden="1">
      <c r="A83" s="86" t="s">
        <v>464</v>
      </c>
      <c r="B83" s="103">
        <v>2</v>
      </c>
      <c r="C83" s="83"/>
    </row>
    <row r="84" spans="1:3" s="10" customFormat="1" ht="15.75">
      <c r="A84" s="86" t="s">
        <v>560</v>
      </c>
      <c r="B84" s="103">
        <v>2</v>
      </c>
      <c r="C84" s="83">
        <v>69892</v>
      </c>
    </row>
    <row r="85" spans="1:3" s="10" customFormat="1" ht="15.75" hidden="1">
      <c r="A85" s="86" t="s">
        <v>481</v>
      </c>
      <c r="B85" s="17">
        <v>2</v>
      </c>
      <c r="C85" s="83"/>
    </row>
    <row r="86" spans="1:3" s="10" customFormat="1" ht="15.75">
      <c r="A86" s="135" t="s">
        <v>553</v>
      </c>
      <c r="B86" s="17">
        <v>2</v>
      </c>
      <c r="C86" s="83">
        <v>30000</v>
      </c>
    </row>
    <row r="87" spans="1:3" s="10" customFormat="1" ht="15.75" hidden="1">
      <c r="A87" s="135" t="s">
        <v>556</v>
      </c>
      <c r="B87" s="17">
        <v>2</v>
      </c>
      <c r="C87" s="83"/>
    </row>
    <row r="88" spans="1:3" s="10" customFormat="1" ht="31.5">
      <c r="A88" s="110" t="s">
        <v>202</v>
      </c>
      <c r="B88" s="17"/>
      <c r="C88" s="83">
        <f>SUM(C78:C86)</f>
        <v>634565</v>
      </c>
    </row>
    <row r="89" spans="1:3" s="10" customFormat="1" ht="15.75" hidden="1">
      <c r="A89" s="86" t="s">
        <v>474</v>
      </c>
      <c r="B89" s="103">
        <v>2</v>
      </c>
      <c r="C89" s="83"/>
    </row>
    <row r="90" spans="1:3" s="10" customFormat="1" ht="15.75" hidden="1">
      <c r="A90" s="86" t="s">
        <v>475</v>
      </c>
      <c r="B90" s="103">
        <v>2</v>
      </c>
      <c r="C90" s="83"/>
    </row>
    <row r="91" spans="1:3" s="10" customFormat="1" ht="15.75" hidden="1">
      <c r="A91" s="86" t="s">
        <v>476</v>
      </c>
      <c r="B91" s="103">
        <v>2</v>
      </c>
      <c r="C91" s="83"/>
    </row>
    <row r="92" spans="1:3" s="10" customFormat="1" ht="15.75" hidden="1">
      <c r="A92" s="86" t="s">
        <v>477</v>
      </c>
      <c r="B92" s="103">
        <v>2</v>
      </c>
      <c r="C92" s="83"/>
    </row>
    <row r="93" spans="1:3" s="10" customFormat="1" ht="15.75" hidden="1">
      <c r="A93" s="86" t="s">
        <v>478</v>
      </c>
      <c r="B93" s="103">
        <v>2</v>
      </c>
      <c r="C93" s="83"/>
    </row>
    <row r="94" spans="1:3" s="10" customFormat="1" ht="15.75">
      <c r="A94" s="86" t="s">
        <v>561</v>
      </c>
      <c r="B94" s="103">
        <v>2</v>
      </c>
      <c r="C94" s="83">
        <v>49996</v>
      </c>
    </row>
    <row r="95" spans="1:3" s="10" customFormat="1" ht="15.75" hidden="1">
      <c r="A95" s="86" t="s">
        <v>480</v>
      </c>
      <c r="B95" s="17">
        <v>2</v>
      </c>
      <c r="C95" s="83"/>
    </row>
    <row r="96" spans="1:3" s="10" customFormat="1" ht="15.75" hidden="1">
      <c r="A96" s="86" t="s">
        <v>481</v>
      </c>
      <c r="B96" s="17">
        <v>2</v>
      </c>
      <c r="C96" s="83"/>
    </row>
    <row r="97" spans="1:3" s="10" customFormat="1" ht="15.75" hidden="1">
      <c r="A97" s="86" t="s">
        <v>513</v>
      </c>
      <c r="B97" s="17">
        <v>2</v>
      </c>
      <c r="C97" s="83"/>
    </row>
    <row r="98" spans="1:3" s="10" customFormat="1" ht="15.75" hidden="1">
      <c r="A98" s="86" t="s">
        <v>131</v>
      </c>
      <c r="B98" s="17"/>
      <c r="C98" s="83"/>
    </row>
    <row r="99" spans="1:3" s="10" customFormat="1" ht="15.75">
      <c r="A99" s="110" t="s">
        <v>203</v>
      </c>
      <c r="B99" s="17"/>
      <c r="C99" s="83">
        <f>SUM(C89:C98)</f>
        <v>49996</v>
      </c>
    </row>
    <row r="100" spans="1:3" s="10" customFormat="1" ht="31.5">
      <c r="A100" s="111" t="s">
        <v>200</v>
      </c>
      <c r="B100" s="17"/>
      <c r="C100" s="83">
        <f>C77+C88+C99</f>
        <v>684561</v>
      </c>
    </row>
    <row r="101" spans="1:3" s="10" customFormat="1" ht="15.75" hidden="1">
      <c r="A101" s="63"/>
      <c r="B101" s="103"/>
      <c r="C101" s="83"/>
    </row>
    <row r="102" spans="1:3" s="10" customFormat="1" ht="31.5" hidden="1">
      <c r="A102" s="63" t="s">
        <v>204</v>
      </c>
      <c r="B102" s="103"/>
      <c r="C102" s="83"/>
    </row>
    <row r="103" spans="1:3" s="10" customFormat="1" ht="15.75" hidden="1">
      <c r="A103" s="87" t="s">
        <v>460</v>
      </c>
      <c r="B103" s="103">
        <v>2</v>
      </c>
      <c r="C103" s="83"/>
    </row>
    <row r="104" spans="1:3" s="10" customFormat="1" ht="31.5" hidden="1">
      <c r="A104" s="63" t="s">
        <v>205</v>
      </c>
      <c r="B104" s="103"/>
      <c r="C104" s="83">
        <f>SUM(C103)</f>
        <v>0</v>
      </c>
    </row>
    <row r="105" spans="1:3" s="10" customFormat="1" ht="15.75" hidden="1">
      <c r="A105" s="63" t="s">
        <v>206</v>
      </c>
      <c r="B105" s="103"/>
      <c r="C105" s="83"/>
    </row>
    <row r="106" spans="1:3" s="10" customFormat="1" ht="15.75" hidden="1">
      <c r="A106" s="63" t="s">
        <v>207</v>
      </c>
      <c r="B106" s="103"/>
      <c r="C106" s="83"/>
    </row>
    <row r="107" spans="1:3" s="10" customFormat="1" ht="15.75" hidden="1">
      <c r="A107" s="123" t="s">
        <v>461</v>
      </c>
      <c r="B107" s="103">
        <v>2</v>
      </c>
      <c r="C107" s="83"/>
    </row>
    <row r="108" spans="1:3" s="10" customFormat="1" ht="15.75" hidden="1">
      <c r="A108" s="123" t="s">
        <v>482</v>
      </c>
      <c r="B108" s="103">
        <v>2</v>
      </c>
      <c r="C108" s="83"/>
    </row>
    <row r="109" spans="1:3" s="10" customFormat="1" ht="15.75" hidden="1">
      <c r="A109" s="123"/>
      <c r="B109" s="103">
        <v>2</v>
      </c>
      <c r="C109" s="83"/>
    </row>
    <row r="110" spans="1:3" s="10" customFormat="1" ht="15.75">
      <c r="A110" s="123" t="s">
        <v>483</v>
      </c>
      <c r="B110" s="103">
        <v>2</v>
      </c>
      <c r="C110" s="83">
        <v>40000</v>
      </c>
    </row>
    <row r="111" spans="1:3" s="10" customFormat="1" ht="15.75">
      <c r="A111" s="112" t="s">
        <v>208</v>
      </c>
      <c r="B111" s="103"/>
      <c r="C111" s="83">
        <f>SUM(C107:C110)</f>
        <v>40000</v>
      </c>
    </row>
    <row r="112" spans="1:3" s="10" customFormat="1" ht="15.75" hidden="1">
      <c r="A112" s="87" t="s">
        <v>155</v>
      </c>
      <c r="B112" s="103">
        <v>2</v>
      </c>
      <c r="C112" s="83"/>
    </row>
    <row r="113" spans="1:3" s="10" customFormat="1" ht="15.75" hidden="1">
      <c r="A113" s="87"/>
      <c r="B113" s="103"/>
      <c r="C113" s="83"/>
    </row>
    <row r="114" spans="1:3" s="10" customFormat="1" ht="15.75" hidden="1">
      <c r="A114" s="112" t="s">
        <v>154</v>
      </c>
      <c r="B114" s="103"/>
      <c r="C114" s="83">
        <f>SUM(C112:C113)</f>
        <v>0</v>
      </c>
    </row>
    <row r="115" spans="1:3" s="10" customFormat="1" ht="15.75" hidden="1">
      <c r="A115" s="87"/>
      <c r="B115" s="103"/>
      <c r="C115" s="83"/>
    </row>
    <row r="116" spans="1:3" s="10" customFormat="1" ht="15.75" hidden="1">
      <c r="A116" s="63" t="s">
        <v>555</v>
      </c>
      <c r="B116" s="103">
        <v>2</v>
      </c>
      <c r="C116" s="83"/>
    </row>
    <row r="117" spans="1:3" s="10" customFormat="1" ht="15.75" hidden="1">
      <c r="A117" s="112" t="s">
        <v>209</v>
      </c>
      <c r="B117" s="103"/>
      <c r="C117" s="83">
        <f>SUM(C115:C116)</f>
        <v>0</v>
      </c>
    </row>
    <row r="118" spans="1:3" s="10" customFormat="1" ht="15.75" hidden="1">
      <c r="A118" s="67"/>
      <c r="B118" s="103"/>
      <c r="C118" s="83"/>
    </row>
    <row r="119" spans="1:3" s="10" customFormat="1" ht="15.75" hidden="1">
      <c r="A119" s="63"/>
      <c r="B119" s="103"/>
      <c r="C119" s="83"/>
    </row>
    <row r="120" spans="1:3" s="10" customFormat="1" ht="31.5">
      <c r="A120" s="111" t="s">
        <v>442</v>
      </c>
      <c r="B120" s="103"/>
      <c r="C120" s="83">
        <f>C111+C114+C117</f>
        <v>40000</v>
      </c>
    </row>
    <row r="121" spans="1:3" s="10" customFormat="1" ht="15.75">
      <c r="A121" s="87" t="s">
        <v>228</v>
      </c>
      <c r="B121" s="103">
        <v>2</v>
      </c>
      <c r="C121" s="83">
        <v>243912</v>
      </c>
    </row>
    <row r="122" spans="1:3" s="10" customFormat="1" ht="15.75" hidden="1">
      <c r="A122" s="87" t="s">
        <v>229</v>
      </c>
      <c r="B122" s="103">
        <v>2</v>
      </c>
      <c r="C122" s="83"/>
    </row>
    <row r="123" spans="1:3" s="10" customFormat="1" ht="15.75">
      <c r="A123" s="63" t="s">
        <v>443</v>
      </c>
      <c r="B123" s="103"/>
      <c r="C123" s="83">
        <f>SUM(C121:C122)</f>
        <v>243912</v>
      </c>
    </row>
    <row r="124" spans="1:3" s="10" customFormat="1" ht="15.75">
      <c r="A124" s="65" t="s">
        <v>246</v>
      </c>
      <c r="B124" s="103"/>
      <c r="C124" s="84">
        <f>SUM(C125:C125:C127)</f>
        <v>968473</v>
      </c>
    </row>
    <row r="125" spans="1:3" s="10" customFormat="1" ht="15.75">
      <c r="A125" s="87" t="s">
        <v>406</v>
      </c>
      <c r="B125" s="101">
        <v>1</v>
      </c>
      <c r="C125" s="83">
        <f>SUMIF($B$64:$B$124,"1",C$64:C$124)</f>
        <v>0</v>
      </c>
    </row>
    <row r="126" spans="1:3" s="10" customFormat="1" ht="15.75">
      <c r="A126" s="87" t="s">
        <v>245</v>
      </c>
      <c r="B126" s="101">
        <v>2</v>
      </c>
      <c r="C126" s="83">
        <f>SUMIF($B$64:$B$124,"2",C$64:C$124)</f>
        <v>968473</v>
      </c>
    </row>
    <row r="127" spans="1:3" s="10" customFormat="1" ht="15.75">
      <c r="A127" s="87" t="s">
        <v>137</v>
      </c>
      <c r="B127" s="101">
        <v>3</v>
      </c>
      <c r="C127" s="83">
        <f>SUMIF($B$64:$B$124,"3",C$64:C$124)</f>
        <v>0</v>
      </c>
    </row>
    <row r="128" spans="1:3" ht="15.75">
      <c r="A128" s="67" t="s">
        <v>93</v>
      </c>
      <c r="B128" s="103"/>
      <c r="C128" s="83"/>
    </row>
    <row r="129" spans="1:3" ht="15.75">
      <c r="A129" s="43" t="s">
        <v>247</v>
      </c>
      <c r="B129" s="103"/>
      <c r="C129" s="84">
        <f>SUM(C130:C132)</f>
        <v>4011381</v>
      </c>
    </row>
    <row r="130" spans="1:3" ht="15.75">
      <c r="A130" s="87" t="s">
        <v>406</v>
      </c>
      <c r="B130" s="101">
        <v>1</v>
      </c>
      <c r="C130" s="83">
        <f>Felh!F27</f>
        <v>0</v>
      </c>
    </row>
    <row r="131" spans="1:3" ht="15.75">
      <c r="A131" s="87" t="s">
        <v>245</v>
      </c>
      <c r="B131" s="101">
        <v>2</v>
      </c>
      <c r="C131" s="83">
        <f>Felh!F28</f>
        <v>4011381</v>
      </c>
    </row>
    <row r="132" spans="1:3" ht="15.75">
      <c r="A132" s="87" t="s">
        <v>137</v>
      </c>
      <c r="B132" s="101">
        <v>3</v>
      </c>
      <c r="C132" s="83">
        <f>Felh!F29</f>
        <v>0</v>
      </c>
    </row>
    <row r="133" spans="1:3" ht="15.75">
      <c r="A133" s="43" t="s">
        <v>248</v>
      </c>
      <c r="B133" s="103"/>
      <c r="C133" s="84">
        <f>SUM(C134:C136)</f>
        <v>2788560</v>
      </c>
    </row>
    <row r="134" spans="1:3" ht="15.75">
      <c r="A134" s="87" t="s">
        <v>406</v>
      </c>
      <c r="B134" s="101">
        <v>1</v>
      </c>
      <c r="C134" s="83">
        <f>Felh!F47</f>
        <v>0</v>
      </c>
    </row>
    <row r="135" spans="1:3" ht="15.75">
      <c r="A135" s="87" t="s">
        <v>245</v>
      </c>
      <c r="B135" s="101">
        <v>2</v>
      </c>
      <c r="C135" s="83">
        <f>Felh!F48</f>
        <v>2788560</v>
      </c>
    </row>
    <row r="136" spans="1:3" ht="15" customHeight="1">
      <c r="A136" s="87" t="s">
        <v>137</v>
      </c>
      <c r="B136" s="101">
        <v>3</v>
      </c>
      <c r="C136" s="83">
        <f>Felh!F49</f>
        <v>0</v>
      </c>
    </row>
    <row r="137" spans="1:3" ht="15.75">
      <c r="A137" s="43" t="s">
        <v>249</v>
      </c>
      <c r="B137" s="103"/>
      <c r="C137" s="84">
        <f>SUM(C138:C140)</f>
        <v>23655</v>
      </c>
    </row>
    <row r="138" spans="1:3" ht="15.75">
      <c r="A138" s="87" t="s">
        <v>406</v>
      </c>
      <c r="B138" s="101">
        <v>1</v>
      </c>
      <c r="C138" s="83">
        <f>Felh!F69</f>
        <v>0</v>
      </c>
    </row>
    <row r="139" spans="1:3" ht="15.75">
      <c r="A139" s="87" t="s">
        <v>245</v>
      </c>
      <c r="B139" s="101">
        <v>2</v>
      </c>
      <c r="C139" s="83">
        <f>Felh!F70</f>
        <v>23655</v>
      </c>
    </row>
    <row r="140" spans="1:3" ht="15.75">
      <c r="A140" s="87" t="s">
        <v>137</v>
      </c>
      <c r="B140" s="101">
        <v>3</v>
      </c>
      <c r="C140" s="83">
        <f>Felh!F71</f>
        <v>0</v>
      </c>
    </row>
    <row r="141" spans="1:3" ht="16.5">
      <c r="A141" s="69" t="s">
        <v>250</v>
      </c>
      <c r="B141" s="104"/>
      <c r="C141" s="83"/>
    </row>
    <row r="142" spans="1:3" ht="15.75">
      <c r="A142" s="67" t="s">
        <v>139</v>
      </c>
      <c r="B142" s="103"/>
      <c r="C142" s="15"/>
    </row>
    <row r="143" spans="1:3" ht="15.75" hidden="1">
      <c r="A143" s="63" t="s">
        <v>235</v>
      </c>
      <c r="B143" s="103"/>
      <c r="C143" s="15"/>
    </row>
    <row r="144" spans="1:3" ht="31.5" hidden="1">
      <c r="A144" s="87" t="s">
        <v>444</v>
      </c>
      <c r="B144" s="103"/>
      <c r="C144" s="15"/>
    </row>
    <row r="145" spans="1:3" ht="31.5" hidden="1">
      <c r="A145" s="87" t="s">
        <v>237</v>
      </c>
      <c r="B145" s="103"/>
      <c r="C145" s="15"/>
    </row>
    <row r="146" spans="1:3" ht="31.5" hidden="1">
      <c r="A146" s="87" t="s">
        <v>445</v>
      </c>
      <c r="B146" s="103"/>
      <c r="C146" s="15"/>
    </row>
    <row r="147" spans="1:3" ht="31.5">
      <c r="A147" s="87" t="s">
        <v>238</v>
      </c>
      <c r="B147" s="103">
        <v>2</v>
      </c>
      <c r="C147" s="15">
        <v>344960</v>
      </c>
    </row>
    <row r="148" spans="1:3" ht="15.75" hidden="1">
      <c r="A148" s="87" t="s">
        <v>239</v>
      </c>
      <c r="B148" s="103"/>
      <c r="C148" s="15"/>
    </row>
    <row r="149" spans="1:3" ht="31.5" hidden="1">
      <c r="A149" s="87" t="s">
        <v>458</v>
      </c>
      <c r="B149" s="103"/>
      <c r="C149" s="15"/>
    </row>
    <row r="150" spans="1:3" ht="15.75" hidden="1">
      <c r="A150" s="87" t="s">
        <v>243</v>
      </c>
      <c r="B150" s="103"/>
      <c r="C150" s="15"/>
    </row>
    <row r="151" spans="1:3" ht="15.75" hidden="1">
      <c r="A151" s="63" t="s">
        <v>244</v>
      </c>
      <c r="B151" s="103"/>
      <c r="C151" s="15"/>
    </row>
    <row r="152" spans="1:3" ht="15.75" hidden="1">
      <c r="A152" s="63" t="s">
        <v>236</v>
      </c>
      <c r="B152" s="103"/>
      <c r="C152" s="15"/>
    </row>
    <row r="153" spans="1:3" ht="15.75">
      <c r="A153" s="43" t="s">
        <v>139</v>
      </c>
      <c r="B153" s="103"/>
      <c r="C153" s="84">
        <f>SUM(C154:C156)</f>
        <v>344960</v>
      </c>
    </row>
    <row r="154" spans="1:3" ht="15.75">
      <c r="A154" s="87" t="s">
        <v>406</v>
      </c>
      <c r="B154" s="101">
        <v>1</v>
      </c>
      <c r="C154" s="83">
        <f>SUMIF($B$142:$B$153,"1",C$142:C$153)</f>
        <v>0</v>
      </c>
    </row>
    <row r="155" spans="1:3" ht="15.75">
      <c r="A155" s="87" t="s">
        <v>245</v>
      </c>
      <c r="B155" s="101">
        <v>2</v>
      </c>
      <c r="C155" s="83">
        <f>SUMIF($B$142:$B$153,"2",C$142:C$153)</f>
        <v>344960</v>
      </c>
    </row>
    <row r="156" spans="1:3" ht="15.75">
      <c r="A156" s="87" t="s">
        <v>137</v>
      </c>
      <c r="B156" s="101">
        <v>3</v>
      </c>
      <c r="C156" s="83">
        <f>SUMIF($B$142:$B$153,"3",C$142:C$153)</f>
        <v>0</v>
      </c>
    </row>
    <row r="157" spans="1:3" ht="15.75" hidden="1">
      <c r="A157" s="67" t="s">
        <v>140</v>
      </c>
      <c r="B157" s="103"/>
      <c r="C157" s="15"/>
    </row>
    <row r="158" spans="1:3" ht="15.75" hidden="1">
      <c r="A158" s="63" t="s">
        <v>235</v>
      </c>
      <c r="B158" s="103"/>
      <c r="C158" s="15"/>
    </row>
    <row r="159" spans="1:3" ht="31.5" hidden="1">
      <c r="A159" s="87" t="s">
        <v>444</v>
      </c>
      <c r="B159" s="103">
        <v>2</v>
      </c>
      <c r="C159" s="15"/>
    </row>
    <row r="160" spans="1:3" ht="31.5" hidden="1">
      <c r="A160" s="87" t="s">
        <v>237</v>
      </c>
      <c r="B160" s="103"/>
      <c r="C160" s="15"/>
    </row>
    <row r="161" spans="1:3" ht="31.5" hidden="1">
      <c r="A161" s="87" t="s">
        <v>445</v>
      </c>
      <c r="B161" s="103">
        <v>2</v>
      </c>
      <c r="C161" s="15"/>
    </row>
    <row r="162" spans="1:3" ht="15.75" hidden="1">
      <c r="A162" s="87" t="s">
        <v>238</v>
      </c>
      <c r="B162" s="103"/>
      <c r="C162" s="15"/>
    </row>
    <row r="163" spans="1:3" ht="15.75" hidden="1">
      <c r="A163" s="87" t="s">
        <v>239</v>
      </c>
      <c r="B163" s="103"/>
      <c r="C163" s="15"/>
    </row>
    <row r="164" spans="1:3" ht="31.5" hidden="1">
      <c r="A164" s="87" t="s">
        <v>458</v>
      </c>
      <c r="B164" s="103"/>
      <c r="C164" s="15"/>
    </row>
    <row r="165" spans="1:3" ht="15.75" hidden="1">
      <c r="A165" s="87" t="s">
        <v>243</v>
      </c>
      <c r="B165" s="103"/>
      <c r="C165" s="15"/>
    </row>
    <row r="166" spans="1:3" ht="15.75" hidden="1">
      <c r="A166" s="63" t="s">
        <v>244</v>
      </c>
      <c r="B166" s="103"/>
      <c r="C166" s="15"/>
    </row>
    <row r="167" spans="1:3" ht="15.75" hidden="1">
      <c r="A167" s="63" t="s">
        <v>236</v>
      </c>
      <c r="B167" s="103"/>
      <c r="C167" s="15"/>
    </row>
    <row r="168" spans="1:3" ht="15.75" hidden="1">
      <c r="A168" s="43" t="s">
        <v>251</v>
      </c>
      <c r="B168" s="103"/>
      <c r="C168" s="84">
        <f>SUM(C169:C171)</f>
        <v>0</v>
      </c>
    </row>
    <row r="169" spans="1:3" ht="15.75" hidden="1">
      <c r="A169" s="87" t="s">
        <v>406</v>
      </c>
      <c r="B169" s="101">
        <v>1</v>
      </c>
      <c r="C169" s="83">
        <f>SUMIF($B$157:$B$168,"1",C$157:C$168)</f>
        <v>0</v>
      </c>
    </row>
    <row r="170" spans="1:3" ht="15.75" hidden="1">
      <c r="A170" s="87" t="s">
        <v>245</v>
      </c>
      <c r="B170" s="101">
        <v>2</v>
      </c>
      <c r="C170" s="83">
        <f>SUMIF($B$157:$B$168,"2",C$157:C$168)</f>
        <v>0</v>
      </c>
    </row>
    <row r="171" spans="1:3" ht="15.75" hidden="1">
      <c r="A171" s="87" t="s">
        <v>137</v>
      </c>
      <c r="B171" s="101">
        <v>3</v>
      </c>
      <c r="C171" s="83">
        <f>SUMIF($B$157:$B$168,"3",C$157:C$168)</f>
        <v>0</v>
      </c>
    </row>
    <row r="172" spans="1:3" ht="16.5">
      <c r="A172" s="68" t="s">
        <v>141</v>
      </c>
      <c r="B172" s="104"/>
      <c r="C172" s="18">
        <f>C7+C11+C15+C60+C124+C129+C133+C137+C153+C168</f>
        <v>24880540</v>
      </c>
    </row>
    <row r="173" ht="15.75" hidden="1"/>
    <row r="174" ht="15.75" hidden="1">
      <c r="C174" s="41">
        <f>Bevételek!C307</f>
        <v>24880540</v>
      </c>
    </row>
    <row r="175" ht="15.75" hidden="1"/>
    <row r="176" ht="15.75" hidden="1">
      <c r="C176" s="41">
        <f>C174-C172</f>
        <v>0</v>
      </c>
    </row>
    <row r="177" ht="15.75" hidden="1"/>
    <row r="372" ht="15.75"/>
    <row r="373" ht="15.75"/>
    <row r="374" ht="15.75"/>
    <row r="375" ht="15.75"/>
    <row r="376" ht="15.75"/>
    <row r="377" ht="15.75"/>
    <row r="378" ht="15.75"/>
    <row r="384" ht="15.75"/>
    <row r="385" ht="15.75"/>
    <row r="386" ht="15.75"/>
  </sheetData>
  <sheetProtection/>
  <mergeCells count="2">
    <mergeCell ref="A1:C1"/>
    <mergeCell ref="A2:C2"/>
  </mergeCells>
  <printOptions/>
  <pageMargins left="0.5118110236220472" right="0.5118110236220472" top="0.51" bottom="0.57" header="0.31496062992125984" footer="0.31496062992125984"/>
  <pageSetup fitToHeight="3" fitToWidth="1" horizontalDpi="600" verticalDpi="600" orientation="portrait" paperSize="9" r:id="rId3"/>
  <headerFooter>
    <oddFooter>&amp;C&amp;P. oldal, összesen: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H51"/>
  <sheetViews>
    <sheetView zoomScalePageLayoutView="0" workbookViewId="0" topLeftCell="A1">
      <pane xSplit="2" ySplit="5" topLeftCell="C2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3" sqref="A43:IV43"/>
    </sheetView>
  </sheetViews>
  <sheetFormatPr defaultColWidth="9.140625" defaultRowHeight="15"/>
  <cols>
    <col min="1" max="1" width="59.421875" style="2" customWidth="1"/>
    <col min="2" max="2" width="5.7109375" style="2" customWidth="1"/>
    <col min="3" max="6" width="12.7109375" style="2" customWidth="1"/>
    <col min="7" max="7" width="12.7109375" style="20" customWidth="1"/>
    <col min="8" max="8" width="15.00390625" style="2" customWidth="1"/>
    <col min="9" max="16384" width="9.140625" style="2" customWidth="1"/>
  </cols>
  <sheetData>
    <row r="1" spans="1:7" ht="15.75">
      <c r="A1" s="151" t="s">
        <v>557</v>
      </c>
      <c r="B1" s="151"/>
      <c r="C1" s="151"/>
      <c r="D1" s="151"/>
      <c r="E1" s="151"/>
      <c r="F1" s="151"/>
      <c r="G1" s="151"/>
    </row>
    <row r="2" spans="1:7" ht="15.75">
      <c r="A2" s="151" t="s">
        <v>467</v>
      </c>
      <c r="B2" s="151"/>
      <c r="C2" s="151"/>
      <c r="D2" s="151"/>
      <c r="E2" s="151"/>
      <c r="F2" s="151"/>
      <c r="G2" s="151"/>
    </row>
    <row r="4" spans="1:7" s="3" customFormat="1" ht="15.75" customHeight="1">
      <c r="A4" s="169" t="s">
        <v>279</v>
      </c>
      <c r="B4" s="176" t="s">
        <v>153</v>
      </c>
      <c r="C4" s="147" t="s">
        <v>132</v>
      </c>
      <c r="D4" s="147" t="s">
        <v>133</v>
      </c>
      <c r="E4" s="147" t="s">
        <v>28</v>
      </c>
      <c r="F4" s="147" t="s">
        <v>15</v>
      </c>
      <c r="G4" s="4" t="s">
        <v>5</v>
      </c>
    </row>
    <row r="5" spans="1:7" s="3" customFormat="1" ht="15.75">
      <c r="A5" s="171"/>
      <c r="B5" s="177"/>
      <c r="C5" s="40" t="s">
        <v>182</v>
      </c>
      <c r="D5" s="40" t="s">
        <v>182</v>
      </c>
      <c r="E5" s="40" t="s">
        <v>182</v>
      </c>
      <c r="F5" s="40" t="s">
        <v>182</v>
      </c>
      <c r="G5" s="40" t="s">
        <v>182</v>
      </c>
    </row>
    <row r="6" spans="1:8" s="3" customFormat="1" ht="31.5">
      <c r="A6" s="7" t="s">
        <v>252</v>
      </c>
      <c r="B6" s="100">
        <v>2</v>
      </c>
      <c r="C6" s="146">
        <v>3566351</v>
      </c>
      <c r="D6" s="146">
        <v>791908</v>
      </c>
      <c r="E6" s="146">
        <v>680000</v>
      </c>
      <c r="F6" s="146">
        <v>183600</v>
      </c>
      <c r="G6" s="5">
        <f aca="true" t="shared" si="0" ref="G6:G51">C6+D6+E6+F6</f>
        <v>5221859</v>
      </c>
      <c r="H6" s="137"/>
    </row>
    <row r="7" spans="1:8" s="3" customFormat="1" ht="31.5">
      <c r="A7" s="7" t="s">
        <v>531</v>
      </c>
      <c r="B7" s="100">
        <v>3</v>
      </c>
      <c r="C7" s="5">
        <v>690000</v>
      </c>
      <c r="D7" s="5">
        <v>153300</v>
      </c>
      <c r="E7" s="146"/>
      <c r="F7" s="146"/>
      <c r="G7" s="5">
        <f t="shared" si="0"/>
        <v>843300</v>
      </c>
      <c r="H7" s="137"/>
    </row>
    <row r="8" spans="1:8" s="3" customFormat="1" ht="15.75">
      <c r="A8" s="7" t="s">
        <v>532</v>
      </c>
      <c r="B8" s="100">
        <v>3</v>
      </c>
      <c r="C8" s="146">
        <v>50000</v>
      </c>
      <c r="D8" s="146">
        <v>25000</v>
      </c>
      <c r="E8" s="146"/>
      <c r="F8" s="146"/>
      <c r="G8" s="5">
        <f t="shared" si="0"/>
        <v>75000</v>
      </c>
      <c r="H8" s="137"/>
    </row>
    <row r="9" spans="1:8" s="3" customFormat="1" ht="15.75">
      <c r="A9" s="7" t="s">
        <v>253</v>
      </c>
      <c r="B9" s="100">
        <v>2</v>
      </c>
      <c r="C9" s="5">
        <v>520000</v>
      </c>
      <c r="D9" s="5">
        <v>114400</v>
      </c>
      <c r="E9" s="146">
        <v>350000</v>
      </c>
      <c r="F9" s="146">
        <v>94500</v>
      </c>
      <c r="G9" s="5">
        <f t="shared" si="0"/>
        <v>1078900</v>
      </c>
      <c r="H9" s="137"/>
    </row>
    <row r="10" spans="1:8" s="3" customFormat="1" ht="31.5">
      <c r="A10" s="7" t="s">
        <v>254</v>
      </c>
      <c r="B10" s="100">
        <v>2</v>
      </c>
      <c r="C10" s="146"/>
      <c r="D10" s="146"/>
      <c r="E10" s="146">
        <v>250000</v>
      </c>
      <c r="F10" s="146">
        <v>67500</v>
      </c>
      <c r="G10" s="5">
        <f t="shared" si="0"/>
        <v>317500</v>
      </c>
      <c r="H10" s="137"/>
    </row>
    <row r="11" spans="1:8" s="3" customFormat="1" ht="15.75" hidden="1">
      <c r="A11" s="7" t="s">
        <v>255</v>
      </c>
      <c r="B11" s="100">
        <v>2</v>
      </c>
      <c r="C11" s="146"/>
      <c r="D11" s="146"/>
      <c r="E11" s="146"/>
      <c r="F11" s="146"/>
      <c r="G11" s="5">
        <f t="shared" si="0"/>
        <v>0</v>
      </c>
      <c r="H11" s="137"/>
    </row>
    <row r="12" spans="1:8" s="3" customFormat="1" ht="15.75" hidden="1">
      <c r="A12" s="7" t="s">
        <v>256</v>
      </c>
      <c r="B12" s="100">
        <v>2</v>
      </c>
      <c r="C12" s="146"/>
      <c r="D12" s="146"/>
      <c r="E12" s="146"/>
      <c r="F12" s="146"/>
      <c r="G12" s="5">
        <f t="shared" si="0"/>
        <v>0</v>
      </c>
      <c r="H12" s="137"/>
    </row>
    <row r="13" spans="1:8" s="3" customFormat="1" ht="15.75" hidden="1">
      <c r="A13" s="7" t="s">
        <v>257</v>
      </c>
      <c r="B13" s="100">
        <v>2</v>
      </c>
      <c r="C13" s="146"/>
      <c r="D13" s="146"/>
      <c r="E13" s="146"/>
      <c r="F13" s="146"/>
      <c r="G13" s="5">
        <f t="shared" si="0"/>
        <v>0</v>
      </c>
      <c r="H13" s="137"/>
    </row>
    <row r="14" spans="1:8" s="3" customFormat="1" ht="15.75" hidden="1">
      <c r="A14" s="7" t="s">
        <v>507</v>
      </c>
      <c r="B14" s="100">
        <v>2</v>
      </c>
      <c r="C14" s="146"/>
      <c r="D14" s="146"/>
      <c r="E14" s="146"/>
      <c r="F14" s="146"/>
      <c r="G14" s="5">
        <f t="shared" si="0"/>
        <v>0</v>
      </c>
      <c r="H14" s="137"/>
    </row>
    <row r="15" spans="1:8" s="3" customFormat="1" ht="15.75" hidden="1">
      <c r="A15" s="7" t="s">
        <v>508</v>
      </c>
      <c r="B15" s="100">
        <v>2</v>
      </c>
      <c r="C15" s="146"/>
      <c r="D15" s="146"/>
      <c r="E15" s="146"/>
      <c r="F15" s="146"/>
      <c r="G15" s="5">
        <f t="shared" si="0"/>
        <v>0</v>
      </c>
      <c r="H15" s="137"/>
    </row>
    <row r="16" spans="1:8" s="3" customFormat="1" ht="15.75" hidden="1">
      <c r="A16" s="7" t="s">
        <v>258</v>
      </c>
      <c r="B16" s="100">
        <v>2</v>
      </c>
      <c r="C16" s="146"/>
      <c r="D16" s="146"/>
      <c r="E16" s="146"/>
      <c r="F16" s="146"/>
      <c r="G16" s="5">
        <f t="shared" si="0"/>
        <v>0</v>
      </c>
      <c r="H16" s="137"/>
    </row>
    <row r="17" spans="1:8" s="3" customFormat="1" ht="15.75" hidden="1">
      <c r="A17" s="7" t="s">
        <v>259</v>
      </c>
      <c r="B17" s="100">
        <v>2</v>
      </c>
      <c r="C17" s="146"/>
      <c r="D17" s="146"/>
      <c r="E17" s="146"/>
      <c r="F17" s="146"/>
      <c r="G17" s="5">
        <f t="shared" si="0"/>
        <v>0</v>
      </c>
      <c r="H17" s="137"/>
    </row>
    <row r="18" spans="1:8" s="3" customFormat="1" ht="15.75">
      <c r="A18" s="7" t="s">
        <v>260</v>
      </c>
      <c r="B18" s="100">
        <v>2</v>
      </c>
      <c r="C18" s="146"/>
      <c r="D18" s="146"/>
      <c r="E18" s="146">
        <v>1800000</v>
      </c>
      <c r="F18" s="146">
        <v>486000</v>
      </c>
      <c r="G18" s="5">
        <f t="shared" si="0"/>
        <v>2286000</v>
      </c>
      <c r="H18" s="137"/>
    </row>
    <row r="19" spans="1:8" ht="31.5" hidden="1">
      <c r="A19" s="7" t="s">
        <v>533</v>
      </c>
      <c r="B19" s="100">
        <v>2</v>
      </c>
      <c r="C19" s="146"/>
      <c r="D19" s="146"/>
      <c r="E19" s="146"/>
      <c r="F19" s="146"/>
      <c r="G19" s="5">
        <f t="shared" si="0"/>
        <v>0</v>
      </c>
      <c r="H19" s="137"/>
    </row>
    <row r="20" spans="1:8" ht="15.75" hidden="1">
      <c r="A20" s="7" t="s">
        <v>468</v>
      </c>
      <c r="B20" s="100">
        <v>2</v>
      </c>
      <c r="C20" s="146"/>
      <c r="D20" s="146"/>
      <c r="E20" s="146"/>
      <c r="F20" s="146"/>
      <c r="G20" s="5">
        <f t="shared" si="0"/>
        <v>0</v>
      </c>
      <c r="H20" s="137"/>
    </row>
    <row r="21" spans="1:8" ht="15.75" hidden="1">
      <c r="A21" s="7" t="s">
        <v>261</v>
      </c>
      <c r="B21" s="100">
        <v>2</v>
      </c>
      <c r="C21" s="146"/>
      <c r="D21" s="146"/>
      <c r="E21" s="146"/>
      <c r="F21" s="146"/>
      <c r="G21" s="5">
        <f t="shared" si="0"/>
        <v>0</v>
      </c>
      <c r="H21" s="137"/>
    </row>
    <row r="22" spans="1:8" s="3" customFormat="1" ht="31.5">
      <c r="A22" s="7" t="s">
        <v>262</v>
      </c>
      <c r="B22" s="100">
        <v>2</v>
      </c>
      <c r="C22" s="146"/>
      <c r="D22" s="146"/>
      <c r="E22" s="146">
        <v>30000</v>
      </c>
      <c r="F22" s="146">
        <v>8100</v>
      </c>
      <c r="G22" s="5">
        <f t="shared" si="0"/>
        <v>38100</v>
      </c>
      <c r="H22" s="137"/>
    </row>
    <row r="23" spans="1:8" s="3" customFormat="1" ht="15.75" hidden="1">
      <c r="A23" s="7" t="s">
        <v>263</v>
      </c>
      <c r="B23" s="100">
        <v>2</v>
      </c>
      <c r="C23" s="146"/>
      <c r="D23" s="146"/>
      <c r="E23" s="146"/>
      <c r="F23" s="146"/>
      <c r="G23" s="5">
        <f t="shared" si="0"/>
        <v>0</v>
      </c>
      <c r="H23" s="137"/>
    </row>
    <row r="24" spans="1:8" ht="15.75">
      <c r="A24" s="7" t="s">
        <v>264</v>
      </c>
      <c r="B24" s="100">
        <v>2</v>
      </c>
      <c r="C24" s="146"/>
      <c r="D24" s="146"/>
      <c r="E24" s="146">
        <v>50000</v>
      </c>
      <c r="F24" s="146">
        <v>13500</v>
      </c>
      <c r="G24" s="5">
        <f t="shared" si="0"/>
        <v>63500</v>
      </c>
      <c r="H24" s="137"/>
    </row>
    <row r="25" spans="1:8" ht="15.75">
      <c r="A25" s="7" t="s">
        <v>265</v>
      </c>
      <c r="B25" s="100">
        <v>2</v>
      </c>
      <c r="C25" s="146"/>
      <c r="D25" s="146"/>
      <c r="E25" s="146">
        <v>500000</v>
      </c>
      <c r="F25" s="146">
        <v>135000</v>
      </c>
      <c r="G25" s="5">
        <f t="shared" si="0"/>
        <v>635000</v>
      </c>
      <c r="H25" s="137"/>
    </row>
    <row r="26" spans="1:8" s="3" customFormat="1" ht="15.75">
      <c r="A26" s="7" t="s">
        <v>266</v>
      </c>
      <c r="B26" s="100">
        <v>2</v>
      </c>
      <c r="C26" s="5">
        <v>240000</v>
      </c>
      <c r="D26" s="5">
        <v>52800</v>
      </c>
      <c r="E26" s="146">
        <v>450000</v>
      </c>
      <c r="F26" s="146">
        <v>121500</v>
      </c>
      <c r="G26" s="5">
        <f t="shared" si="0"/>
        <v>864300</v>
      </c>
      <c r="H26" s="137"/>
    </row>
    <row r="27" spans="1:8" s="3" customFormat="1" ht="15.75" hidden="1">
      <c r="A27" s="7" t="s">
        <v>267</v>
      </c>
      <c r="B27" s="100">
        <v>2</v>
      </c>
      <c r="C27" s="146"/>
      <c r="D27" s="146"/>
      <c r="E27" s="146"/>
      <c r="F27" s="146"/>
      <c r="G27" s="5">
        <f t="shared" si="0"/>
        <v>0</v>
      </c>
      <c r="H27" s="137"/>
    </row>
    <row r="28" spans="1:8" s="3" customFormat="1" ht="15.75" hidden="1">
      <c r="A28" s="7" t="s">
        <v>268</v>
      </c>
      <c r="B28" s="100">
        <v>2</v>
      </c>
      <c r="C28" s="146"/>
      <c r="D28" s="146"/>
      <c r="E28" s="146"/>
      <c r="F28" s="146"/>
      <c r="G28" s="5">
        <f t="shared" si="0"/>
        <v>0</v>
      </c>
      <c r="H28" s="137"/>
    </row>
    <row r="29" spans="1:8" ht="31.5" hidden="1">
      <c r="A29" s="7" t="s">
        <v>269</v>
      </c>
      <c r="B29" s="100">
        <v>2</v>
      </c>
      <c r="C29" s="146"/>
      <c r="D29" s="146"/>
      <c r="E29" s="146"/>
      <c r="F29" s="146"/>
      <c r="G29" s="5">
        <f t="shared" si="0"/>
        <v>0</v>
      </c>
      <c r="H29" s="137"/>
    </row>
    <row r="30" spans="1:8" s="3" customFormat="1" ht="15.75" hidden="1">
      <c r="A30" s="7" t="s">
        <v>270</v>
      </c>
      <c r="B30" s="100">
        <v>2</v>
      </c>
      <c r="C30" s="146"/>
      <c r="D30" s="146"/>
      <c r="E30" s="146"/>
      <c r="F30" s="146"/>
      <c r="G30" s="5">
        <f t="shared" si="0"/>
        <v>0</v>
      </c>
      <c r="H30" s="137"/>
    </row>
    <row r="31" spans="1:8" s="3" customFormat="1" ht="15.75">
      <c r="A31" s="7" t="s">
        <v>271</v>
      </c>
      <c r="B31" s="100">
        <v>2</v>
      </c>
      <c r="C31" s="146"/>
      <c r="D31" s="146"/>
      <c r="E31" s="146">
        <v>5000</v>
      </c>
      <c r="F31" s="146"/>
      <c r="G31" s="5">
        <f t="shared" si="0"/>
        <v>5000</v>
      </c>
      <c r="H31" s="137"/>
    </row>
    <row r="32" spans="1:8" s="3" customFormat="1" ht="15.75" hidden="1">
      <c r="A32" s="7" t="s">
        <v>272</v>
      </c>
      <c r="B32" s="100">
        <v>2</v>
      </c>
      <c r="C32" s="146"/>
      <c r="D32" s="146"/>
      <c r="E32" s="146"/>
      <c r="F32" s="146"/>
      <c r="G32" s="5">
        <f t="shared" si="0"/>
        <v>0</v>
      </c>
      <c r="H32" s="137"/>
    </row>
    <row r="33" spans="1:8" s="3" customFormat="1" ht="31.5" hidden="1">
      <c r="A33" s="7" t="s">
        <v>273</v>
      </c>
      <c r="B33" s="100">
        <v>2</v>
      </c>
      <c r="C33" s="146"/>
      <c r="D33" s="146"/>
      <c r="E33" s="146"/>
      <c r="F33" s="146"/>
      <c r="G33" s="5">
        <f t="shared" si="0"/>
        <v>0</v>
      </c>
      <c r="H33" s="137"/>
    </row>
    <row r="34" spans="1:8" s="3" customFormat="1" ht="31.5" hidden="1">
      <c r="A34" s="7" t="s">
        <v>274</v>
      </c>
      <c r="B34" s="100">
        <v>2</v>
      </c>
      <c r="C34" s="146"/>
      <c r="D34" s="146"/>
      <c r="E34" s="146"/>
      <c r="F34" s="146"/>
      <c r="G34" s="5">
        <f t="shared" si="0"/>
        <v>0</v>
      </c>
      <c r="H34" s="137"/>
    </row>
    <row r="35" spans="1:8" s="3" customFormat="1" ht="15.75" hidden="1">
      <c r="A35" s="7" t="s">
        <v>502</v>
      </c>
      <c r="B35" s="100">
        <v>2</v>
      </c>
      <c r="C35" s="146"/>
      <c r="D35" s="146"/>
      <c r="E35" s="146"/>
      <c r="F35" s="146"/>
      <c r="G35" s="5">
        <f t="shared" si="0"/>
        <v>0</v>
      </c>
      <c r="H35" s="137"/>
    </row>
    <row r="36" spans="1:8" s="3" customFormat="1" ht="15.75" hidden="1">
      <c r="A36" s="7" t="s">
        <v>275</v>
      </c>
      <c r="B36" s="100">
        <v>2</v>
      </c>
      <c r="C36" s="146"/>
      <c r="D36" s="146"/>
      <c r="E36" s="146"/>
      <c r="F36" s="146"/>
      <c r="G36" s="5">
        <f t="shared" si="0"/>
        <v>0</v>
      </c>
      <c r="H36" s="137"/>
    </row>
    <row r="37" spans="1:8" s="3" customFormat="1" ht="31.5">
      <c r="A37" s="7" t="s">
        <v>534</v>
      </c>
      <c r="B37" s="100">
        <v>2</v>
      </c>
      <c r="C37" s="146"/>
      <c r="D37" s="146"/>
      <c r="E37" s="146">
        <v>1500000</v>
      </c>
      <c r="F37" s="146">
        <v>405000</v>
      </c>
      <c r="G37" s="5">
        <f t="shared" si="0"/>
        <v>1905000</v>
      </c>
      <c r="H37" s="137"/>
    </row>
    <row r="38" spans="1:8" s="3" customFormat="1" ht="15.75">
      <c r="A38" s="7" t="s">
        <v>276</v>
      </c>
      <c r="B38" s="100">
        <v>2</v>
      </c>
      <c r="C38" s="5">
        <v>285600</v>
      </c>
      <c r="D38" s="5">
        <v>63802</v>
      </c>
      <c r="E38" s="146">
        <v>100000</v>
      </c>
      <c r="F38" s="146">
        <v>27000</v>
      </c>
      <c r="G38" s="5">
        <f t="shared" si="0"/>
        <v>476402</v>
      </c>
      <c r="H38" s="137"/>
    </row>
    <row r="39" spans="1:8" s="3" customFormat="1" ht="31.5">
      <c r="A39" s="7" t="s">
        <v>277</v>
      </c>
      <c r="B39" s="100">
        <v>2</v>
      </c>
      <c r="C39" s="146"/>
      <c r="D39" s="146"/>
      <c r="E39" s="146">
        <v>900000</v>
      </c>
      <c r="F39" s="146">
        <v>243000</v>
      </c>
      <c r="G39" s="5">
        <f t="shared" si="0"/>
        <v>1143000</v>
      </c>
      <c r="H39" s="137"/>
    </row>
    <row r="40" spans="1:8" s="3" customFormat="1" ht="15.75">
      <c r="A40" s="7" t="s">
        <v>524</v>
      </c>
      <c r="B40" s="100">
        <v>2</v>
      </c>
      <c r="C40" s="146">
        <v>500000</v>
      </c>
      <c r="D40" s="146"/>
      <c r="E40" s="146"/>
      <c r="F40" s="146"/>
      <c r="G40" s="5">
        <f t="shared" si="0"/>
        <v>500000</v>
      </c>
      <c r="H40" s="137"/>
    </row>
    <row r="41" spans="1:8" ht="15.75" hidden="1">
      <c r="A41" s="7" t="s">
        <v>495</v>
      </c>
      <c r="B41" s="100">
        <v>2</v>
      </c>
      <c r="C41" s="146"/>
      <c r="D41" s="146"/>
      <c r="E41" s="146"/>
      <c r="F41" s="146"/>
      <c r="G41" s="5">
        <f t="shared" si="0"/>
        <v>0</v>
      </c>
      <c r="H41" s="137"/>
    </row>
    <row r="42" spans="1:8" s="3" customFormat="1" ht="15.75">
      <c r="A42" s="7" t="s">
        <v>278</v>
      </c>
      <c r="B42" s="100">
        <v>2</v>
      </c>
      <c r="C42" s="146"/>
      <c r="D42" s="146"/>
      <c r="E42" s="146">
        <v>622559</v>
      </c>
      <c r="F42" s="146">
        <v>168091</v>
      </c>
      <c r="G42" s="5">
        <f t="shared" si="0"/>
        <v>790650</v>
      </c>
      <c r="H42" s="137"/>
    </row>
    <row r="43" spans="1:8" s="3" customFormat="1" ht="15.75" hidden="1">
      <c r="A43" s="7" t="s">
        <v>535</v>
      </c>
      <c r="B43" s="100">
        <v>2</v>
      </c>
      <c r="C43" s="146"/>
      <c r="D43" s="146"/>
      <c r="E43" s="146"/>
      <c r="F43" s="146"/>
      <c r="G43" s="5">
        <f t="shared" si="0"/>
        <v>0</v>
      </c>
      <c r="H43" s="137"/>
    </row>
    <row r="44" spans="1:8" s="3" customFormat="1" ht="15.75">
      <c r="A44" s="7" t="s">
        <v>158</v>
      </c>
      <c r="B44" s="100"/>
      <c r="C44" s="5"/>
      <c r="D44" s="5"/>
      <c r="E44" s="5">
        <f>SUM(E45:E47)</f>
        <v>1952791</v>
      </c>
      <c r="F44" s="5"/>
      <c r="G44" s="5">
        <f t="shared" si="0"/>
        <v>1952791</v>
      </c>
      <c r="H44" s="137"/>
    </row>
    <row r="45" spans="1:8" s="3" customFormat="1" ht="15.75">
      <c r="A45" s="87" t="s">
        <v>406</v>
      </c>
      <c r="B45" s="100">
        <v>1</v>
      </c>
      <c r="C45" s="5"/>
      <c r="D45" s="5"/>
      <c r="E45" s="5">
        <f>SUMIF($B$6:$B$44,"1",F$6:F$44)</f>
        <v>0</v>
      </c>
      <c r="F45" s="5"/>
      <c r="G45" s="5">
        <f t="shared" si="0"/>
        <v>0</v>
      </c>
      <c r="H45" s="137"/>
    </row>
    <row r="46" spans="1:8" s="3" customFormat="1" ht="15.75">
      <c r="A46" s="87" t="s">
        <v>245</v>
      </c>
      <c r="B46" s="100">
        <v>2</v>
      </c>
      <c r="C46" s="5"/>
      <c r="D46" s="5"/>
      <c r="E46" s="5">
        <f>SUMIF($B$6:$B$44,"2",F$6:F$44)</f>
        <v>1952791</v>
      </c>
      <c r="F46" s="5"/>
      <c r="G46" s="5">
        <f t="shared" si="0"/>
        <v>1952791</v>
      </c>
      <c r="H46" s="137"/>
    </row>
    <row r="47" spans="1:8" s="3" customFormat="1" ht="15.75">
      <c r="A47" s="87" t="s">
        <v>137</v>
      </c>
      <c r="B47" s="100">
        <v>3</v>
      </c>
      <c r="C47" s="5"/>
      <c r="D47" s="5"/>
      <c r="E47" s="5">
        <f>SUMIF($B$6:$B$44,"3",F$6:F$44)</f>
        <v>0</v>
      </c>
      <c r="F47" s="5"/>
      <c r="G47" s="5">
        <f t="shared" si="0"/>
        <v>0</v>
      </c>
      <c r="H47" s="137"/>
    </row>
    <row r="48" spans="1:8" s="3" customFormat="1" ht="15.75">
      <c r="A48" s="8" t="s">
        <v>413</v>
      </c>
      <c r="B48" s="100"/>
      <c r="C48" s="14">
        <f>SUM(C49:C51)</f>
        <v>5851951</v>
      </c>
      <c r="D48" s="14">
        <f>SUM(D49:D51)</f>
        <v>1201210</v>
      </c>
      <c r="E48" s="14">
        <f>SUM(E49:E51)</f>
        <v>9190350</v>
      </c>
      <c r="F48" s="14">
        <f>SUM(F49:F51)</f>
        <v>0</v>
      </c>
      <c r="G48" s="14">
        <f t="shared" si="0"/>
        <v>16243511</v>
      </c>
      <c r="H48" s="137"/>
    </row>
    <row r="49" spans="1:8" s="3" customFormat="1" ht="15.75">
      <c r="A49" s="87" t="s">
        <v>406</v>
      </c>
      <c r="B49" s="100">
        <v>1</v>
      </c>
      <c r="C49" s="83">
        <f>SUMIF($B$6:$B$48,"1",C$6:C$48)</f>
        <v>0</v>
      </c>
      <c r="D49" s="83">
        <f>SUMIF($B$6:$B$48,"1",D$6:D$48)</f>
        <v>0</v>
      </c>
      <c r="E49" s="83">
        <f>SUMIF($B$6:$B$48,"1",E$6:E$48)</f>
        <v>0</v>
      </c>
      <c r="F49" s="5"/>
      <c r="G49" s="5">
        <f t="shared" si="0"/>
        <v>0</v>
      </c>
      <c r="H49" s="137"/>
    </row>
    <row r="50" spans="1:8" s="3" customFormat="1" ht="15.75">
      <c r="A50" s="87" t="s">
        <v>245</v>
      </c>
      <c r="B50" s="100">
        <v>2</v>
      </c>
      <c r="C50" s="83">
        <f>SUMIF($B$6:$B$48,"2",C$6:C$48)</f>
        <v>5111951</v>
      </c>
      <c r="D50" s="83">
        <f>SUMIF($B$6:$B$48,"2",D$6:D$48)</f>
        <v>1022910</v>
      </c>
      <c r="E50" s="83">
        <f>SUMIF($B$6:$B$48,"2",E$6:E$48)</f>
        <v>9190350</v>
      </c>
      <c r="F50" s="5"/>
      <c r="G50" s="5">
        <f t="shared" si="0"/>
        <v>15325211</v>
      </c>
      <c r="H50" s="137"/>
    </row>
    <row r="51" spans="1:8" s="3" customFormat="1" ht="15.75">
      <c r="A51" s="87" t="s">
        <v>137</v>
      </c>
      <c r="B51" s="100">
        <v>3</v>
      </c>
      <c r="C51" s="83">
        <f>SUMIF($B$6:$B$48,"3",C$6:C$48)</f>
        <v>740000</v>
      </c>
      <c r="D51" s="83">
        <f>SUMIF($B$6:$B$48,"3",D$6:D$48)</f>
        <v>178300</v>
      </c>
      <c r="E51" s="83">
        <f>SUMIF($B$6:$B$48,"3",E$6:E$48)</f>
        <v>0</v>
      </c>
      <c r="F51" s="5"/>
      <c r="G51" s="5">
        <f t="shared" si="0"/>
        <v>918300</v>
      </c>
      <c r="H51" s="137"/>
    </row>
  </sheetData>
  <sheetProtection/>
  <mergeCells count="4">
    <mergeCell ref="A1:G1"/>
    <mergeCell ref="A2:G2"/>
    <mergeCell ref="A4:A5"/>
    <mergeCell ref="B4:B5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Footer>&amp;C&amp;P.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42.28125" style="28" customWidth="1"/>
    <col min="2" max="2" width="11.57421875" style="32" customWidth="1"/>
    <col min="3" max="4" width="11.140625" style="32" customWidth="1"/>
    <col min="5" max="5" width="11.57421875" style="32" customWidth="1"/>
    <col min="6" max="16384" width="9.140625" style="32" customWidth="1"/>
  </cols>
  <sheetData>
    <row r="1" spans="1:6" s="25" customFormat="1" ht="48.75" customHeight="1">
      <c r="A1" s="178" t="s">
        <v>578</v>
      </c>
      <c r="B1" s="178"/>
      <c r="C1" s="178"/>
      <c r="D1" s="178"/>
      <c r="E1" s="178"/>
      <c r="F1" s="121"/>
    </row>
    <row r="2" spans="1:5" s="25" customFormat="1" ht="13.5" customHeight="1">
      <c r="A2" s="126"/>
      <c r="B2" s="126"/>
      <c r="C2" s="126"/>
      <c r="D2" s="126"/>
      <c r="E2" s="126"/>
    </row>
    <row r="3" spans="1:5" s="25" customFormat="1" ht="40.5" customHeight="1">
      <c r="A3" s="179" t="s">
        <v>569</v>
      </c>
      <c r="B3" s="179"/>
      <c r="C3" s="179"/>
      <c r="D3" s="179"/>
      <c r="E3" s="179"/>
    </row>
    <row r="4" spans="1:5" s="25" customFormat="1" ht="14.25" customHeight="1">
      <c r="A4" s="26"/>
      <c r="B4" s="26"/>
      <c r="C4" s="26"/>
      <c r="D4" s="26"/>
      <c r="E4" s="127" t="s">
        <v>506</v>
      </c>
    </row>
    <row r="5" spans="1:6" s="29" customFormat="1" ht="21.75" customHeight="1">
      <c r="A5" s="117" t="s">
        <v>9</v>
      </c>
      <c r="B5" s="27" t="s">
        <v>412</v>
      </c>
      <c r="C5" s="27" t="s">
        <v>500</v>
      </c>
      <c r="D5" s="27" t="s">
        <v>565</v>
      </c>
      <c r="E5" s="27" t="s">
        <v>5</v>
      </c>
      <c r="F5" s="28"/>
    </row>
    <row r="6" spans="1:5" ht="15">
      <c r="A6" s="30" t="s">
        <v>410</v>
      </c>
      <c r="B6" s="31">
        <v>3650000</v>
      </c>
      <c r="C6" s="31">
        <v>3500000</v>
      </c>
      <c r="D6" s="31">
        <v>3500000</v>
      </c>
      <c r="E6" s="31">
        <f aca="true" t="shared" si="0" ref="E6:E21">SUM(B6:D6)</f>
        <v>10650000</v>
      </c>
    </row>
    <row r="7" spans="1:5" ht="15">
      <c r="A7" s="30" t="s">
        <v>408</v>
      </c>
      <c r="B7" s="31"/>
      <c r="C7" s="31"/>
      <c r="D7" s="31"/>
      <c r="E7" s="31">
        <f t="shared" si="0"/>
        <v>0</v>
      </c>
    </row>
    <row r="8" spans="1:5" ht="15">
      <c r="A8" s="30" t="s">
        <v>31</v>
      </c>
      <c r="B8" s="31">
        <v>5000</v>
      </c>
      <c r="C8" s="31">
        <v>10000</v>
      </c>
      <c r="D8" s="31">
        <v>10000</v>
      </c>
      <c r="E8" s="31">
        <f t="shared" si="0"/>
        <v>25000</v>
      </c>
    </row>
    <row r="9" spans="1:5" ht="32.25" customHeight="1">
      <c r="A9" s="33" t="s">
        <v>32</v>
      </c>
      <c r="B9" s="31">
        <v>730000</v>
      </c>
      <c r="C9" s="31">
        <v>800000</v>
      </c>
      <c r="D9" s="31">
        <v>800000</v>
      </c>
      <c r="E9" s="31">
        <f t="shared" si="0"/>
        <v>2330000</v>
      </c>
    </row>
    <row r="10" spans="1:5" ht="20.25" customHeight="1">
      <c r="A10" s="30" t="s">
        <v>33</v>
      </c>
      <c r="B10" s="31"/>
      <c r="C10" s="31"/>
      <c r="D10" s="31"/>
      <c r="E10" s="31">
        <f t="shared" si="0"/>
        <v>0</v>
      </c>
    </row>
    <row r="11" spans="1:5" ht="19.5" customHeight="1">
      <c r="A11" s="30" t="s">
        <v>34</v>
      </c>
      <c r="B11" s="31"/>
      <c r="C11" s="31"/>
      <c r="D11" s="31"/>
      <c r="E11" s="31">
        <f t="shared" si="0"/>
        <v>0</v>
      </c>
    </row>
    <row r="12" spans="1:5" ht="15.75" customHeight="1">
      <c r="A12" s="33" t="s">
        <v>409</v>
      </c>
      <c r="B12" s="31"/>
      <c r="C12" s="31"/>
      <c r="D12" s="31"/>
      <c r="E12" s="31">
        <f t="shared" si="0"/>
        <v>0</v>
      </c>
    </row>
    <row r="13" spans="1:5" s="36" customFormat="1" ht="14.25">
      <c r="A13" s="34" t="s">
        <v>47</v>
      </c>
      <c r="B13" s="35">
        <f>SUM(B6:B12)</f>
        <v>4385000</v>
      </c>
      <c r="C13" s="35">
        <f>SUM(C6:C12)</f>
        <v>4310000</v>
      </c>
      <c r="D13" s="35">
        <f>SUM(D6:D12)</f>
        <v>4310000</v>
      </c>
      <c r="E13" s="35">
        <f>SUM(E6:E12)</f>
        <v>13005000</v>
      </c>
    </row>
    <row r="14" spans="1:5" ht="15">
      <c r="A14" s="34" t="s">
        <v>48</v>
      </c>
      <c r="B14" s="35">
        <f>ROUNDDOWN(B13*0.5,0)</f>
        <v>2192500</v>
      </c>
      <c r="C14" s="35">
        <f>ROUNDDOWN(C13*0.5,0)</f>
        <v>2155000</v>
      </c>
      <c r="D14" s="35">
        <f>ROUNDDOWN(D13*0.5,0)</f>
        <v>2155000</v>
      </c>
      <c r="E14" s="35">
        <f t="shared" si="0"/>
        <v>6502500</v>
      </c>
    </row>
    <row r="15" spans="1:5" ht="19.5" customHeight="1">
      <c r="A15" s="33" t="s">
        <v>36</v>
      </c>
      <c r="B15" s="31"/>
      <c r="C15" s="31"/>
      <c r="D15" s="31"/>
      <c r="E15" s="31">
        <f t="shared" si="0"/>
        <v>0</v>
      </c>
    </row>
    <row r="16" spans="1:5" ht="20.25" customHeight="1">
      <c r="A16" s="33" t="s">
        <v>43</v>
      </c>
      <c r="B16" s="31"/>
      <c r="C16" s="31"/>
      <c r="D16" s="31"/>
      <c r="E16" s="31">
        <f t="shared" si="0"/>
        <v>0</v>
      </c>
    </row>
    <row r="17" spans="1:5" ht="17.25" customHeight="1">
      <c r="A17" s="33" t="s">
        <v>38</v>
      </c>
      <c r="B17" s="31"/>
      <c r="C17" s="31"/>
      <c r="D17" s="31"/>
      <c r="E17" s="31">
        <f t="shared" si="0"/>
        <v>0</v>
      </c>
    </row>
    <row r="18" spans="1:5" ht="14.25" customHeight="1">
      <c r="A18" s="30" t="s">
        <v>39</v>
      </c>
      <c r="B18" s="31"/>
      <c r="C18" s="31"/>
      <c r="D18" s="31"/>
      <c r="E18" s="31">
        <f t="shared" si="0"/>
        <v>0</v>
      </c>
    </row>
    <row r="19" spans="1:5" ht="15">
      <c r="A19" s="30" t="s">
        <v>40</v>
      </c>
      <c r="B19" s="31"/>
      <c r="C19" s="31"/>
      <c r="D19" s="31"/>
      <c r="E19" s="31">
        <f t="shared" si="0"/>
        <v>0</v>
      </c>
    </row>
    <row r="20" spans="1:5" ht="15">
      <c r="A20" s="30" t="s">
        <v>44</v>
      </c>
      <c r="B20" s="31"/>
      <c r="C20" s="31"/>
      <c r="D20" s="31"/>
      <c r="E20" s="31">
        <f t="shared" si="0"/>
        <v>0</v>
      </c>
    </row>
    <row r="21" spans="1:5" ht="24">
      <c r="A21" s="33" t="s">
        <v>99</v>
      </c>
      <c r="B21" s="31"/>
      <c r="C21" s="31"/>
      <c r="D21" s="31"/>
      <c r="E21" s="31">
        <f t="shared" si="0"/>
        <v>0</v>
      </c>
    </row>
    <row r="22" spans="1:5" s="36" customFormat="1" ht="18" customHeight="1">
      <c r="A22" s="37" t="s">
        <v>51</v>
      </c>
      <c r="B22" s="35">
        <f>SUM(B15:B21)</f>
        <v>0</v>
      </c>
      <c r="C22" s="35">
        <f>SUM(C15:C21)</f>
        <v>0</v>
      </c>
      <c r="D22" s="35">
        <f>SUM(D15:D21)</f>
        <v>0</v>
      </c>
      <c r="E22" s="35">
        <f>SUM(E15:E21)</f>
        <v>0</v>
      </c>
    </row>
    <row r="23" spans="1:5" s="36" customFormat="1" ht="18.75" customHeight="1">
      <c r="A23" s="37" t="s">
        <v>52</v>
      </c>
      <c r="B23" s="35">
        <f>B14-B22</f>
        <v>2192500</v>
      </c>
      <c r="C23" s="35">
        <f>C14-C22</f>
        <v>2155000</v>
      </c>
      <c r="D23" s="35">
        <f>D14-D22</f>
        <v>2155000</v>
      </c>
      <c r="E23" s="35">
        <f>E14-E22</f>
        <v>6502500</v>
      </c>
    </row>
    <row r="24" spans="1:5" s="36" customFormat="1" ht="25.5" customHeight="1">
      <c r="A24" s="38" t="s">
        <v>64</v>
      </c>
      <c r="B24" s="35"/>
      <c r="C24" s="35"/>
      <c r="D24" s="35"/>
      <c r="E24" s="35">
        <f>SUM(B24:D24)</f>
        <v>0</v>
      </c>
    </row>
    <row r="25" spans="1:5" s="36" customFormat="1" ht="18.75" customHeight="1">
      <c r="A25" s="97"/>
      <c r="B25" s="98"/>
      <c r="C25" s="98"/>
      <c r="D25" s="98"/>
      <c r="E25" s="98"/>
    </row>
    <row r="26" spans="1:5" s="36" customFormat="1" ht="27.75" customHeight="1">
      <c r="A26" s="180" t="s">
        <v>400</v>
      </c>
      <c r="B26" s="180"/>
      <c r="C26" s="180"/>
      <c r="D26" s="180"/>
      <c r="E26" s="180"/>
    </row>
    <row r="27" ht="18.75" customHeight="1"/>
    <row r="28" ht="15">
      <c r="A28" s="99" t="s">
        <v>570</v>
      </c>
    </row>
    <row r="29" spans="1:3" ht="15">
      <c r="A29" s="39" t="s">
        <v>541</v>
      </c>
      <c r="C29" s="64"/>
    </row>
    <row r="30" ht="15">
      <c r="C30" s="64"/>
    </row>
    <row r="31" spans="1:4" ht="15">
      <c r="A31" s="64" t="s">
        <v>571</v>
      </c>
      <c r="B31" s="28"/>
      <c r="D31" s="64" t="s">
        <v>542</v>
      </c>
    </row>
    <row r="32" spans="1:4" ht="15">
      <c r="A32" s="64" t="s">
        <v>572</v>
      </c>
      <c r="B32" s="28"/>
      <c r="D32" s="64" t="s">
        <v>87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8" customWidth="1"/>
    <col min="2" max="5" width="9.7109375" style="32" customWidth="1"/>
    <col min="6" max="16384" width="9.140625" style="32" customWidth="1"/>
  </cols>
  <sheetData>
    <row r="1" spans="1:5" s="25" customFormat="1" ht="21.75" customHeight="1">
      <c r="A1" s="181" t="s">
        <v>399</v>
      </c>
      <c r="B1" s="181"/>
      <c r="C1" s="181"/>
      <c r="D1" s="181"/>
      <c r="E1" s="181"/>
    </row>
    <row r="2" spans="1:5" s="25" customFormat="1" ht="14.25" customHeight="1">
      <c r="A2" s="120"/>
      <c r="B2" s="120"/>
      <c r="C2" s="120"/>
      <c r="D2" s="120"/>
      <c r="E2" s="120"/>
    </row>
    <row r="3" spans="1:5" s="25" customFormat="1" ht="27" customHeight="1">
      <c r="A3" s="181" t="s">
        <v>122</v>
      </c>
      <c r="B3" s="181"/>
      <c r="C3" s="181"/>
      <c r="D3" s="181"/>
      <c r="E3" s="181"/>
    </row>
    <row r="4" spans="1:5" s="25" customFormat="1" ht="13.5" customHeight="1">
      <c r="A4" s="120"/>
      <c r="B4" s="120"/>
      <c r="C4" s="120"/>
      <c r="D4" s="120"/>
      <c r="E4" s="120"/>
    </row>
    <row r="5" spans="1:5" s="25" customFormat="1" ht="40.5" customHeight="1">
      <c r="A5" s="181" t="s">
        <v>402</v>
      </c>
      <c r="B5" s="181"/>
      <c r="C5" s="181"/>
      <c r="D5" s="181"/>
      <c r="E5" s="181"/>
    </row>
    <row r="6" spans="1:5" s="25" customFormat="1" ht="14.25" customHeight="1">
      <c r="A6" s="26"/>
      <c r="B6" s="26"/>
      <c r="C6" s="26"/>
      <c r="D6" s="26"/>
      <c r="E6" s="26"/>
    </row>
    <row r="7" spans="1:6" s="29" customFormat="1" ht="21.75" customHeight="1">
      <c r="A7" s="117" t="s">
        <v>9</v>
      </c>
      <c r="B7" s="27" t="s">
        <v>46</v>
      </c>
      <c r="C7" s="27" t="s">
        <v>100</v>
      </c>
      <c r="D7" s="27" t="s">
        <v>389</v>
      </c>
      <c r="E7" s="27" t="s">
        <v>5</v>
      </c>
      <c r="F7" s="28"/>
    </row>
    <row r="8" spans="1:5" ht="15">
      <c r="A8" s="30" t="s">
        <v>29</v>
      </c>
      <c r="B8" s="31"/>
      <c r="C8" s="31"/>
      <c r="D8" s="31"/>
      <c r="E8" s="31">
        <f aca="true" t="shared" si="0" ref="E8:E32">SUM(B8:D8)</f>
        <v>0</v>
      </c>
    </row>
    <row r="9" spans="1:5" ht="15">
      <c r="A9" s="30" t="s">
        <v>30</v>
      </c>
      <c r="B9" s="31"/>
      <c r="C9" s="31"/>
      <c r="D9" s="31"/>
      <c r="E9" s="31">
        <f t="shared" si="0"/>
        <v>0</v>
      </c>
    </row>
    <row r="10" spans="1:5" ht="15">
      <c r="A10" s="30" t="s">
        <v>31</v>
      </c>
      <c r="B10" s="31"/>
      <c r="C10" s="31"/>
      <c r="D10" s="31"/>
      <c r="E10" s="31">
        <f t="shared" si="0"/>
        <v>0</v>
      </c>
    </row>
    <row r="11" spans="1:5" ht="32.25" customHeight="1">
      <c r="A11" s="33" t="s">
        <v>32</v>
      </c>
      <c r="B11" s="31"/>
      <c r="C11" s="31"/>
      <c r="D11" s="31"/>
      <c r="E11" s="31">
        <f t="shared" si="0"/>
        <v>0</v>
      </c>
    </row>
    <row r="12" spans="1:5" ht="20.25" customHeight="1">
      <c r="A12" s="30" t="s">
        <v>33</v>
      </c>
      <c r="B12" s="31"/>
      <c r="C12" s="31"/>
      <c r="D12" s="31"/>
      <c r="E12" s="31">
        <f t="shared" si="0"/>
        <v>0</v>
      </c>
    </row>
    <row r="13" spans="1:5" ht="19.5" customHeight="1">
      <c r="A13" s="30" t="s">
        <v>34</v>
      </c>
      <c r="B13" s="31"/>
      <c r="C13" s="31"/>
      <c r="D13" s="31"/>
      <c r="E13" s="31">
        <f t="shared" si="0"/>
        <v>0</v>
      </c>
    </row>
    <row r="14" spans="1:5" ht="15.75" customHeight="1">
      <c r="A14" s="33" t="s">
        <v>35</v>
      </c>
      <c r="B14" s="31"/>
      <c r="C14" s="31"/>
      <c r="D14" s="31"/>
      <c r="E14" s="31">
        <f t="shared" si="0"/>
        <v>0</v>
      </c>
    </row>
    <row r="15" spans="1:5" s="36" customFormat="1" ht="14.25">
      <c r="A15" s="34" t="s">
        <v>47</v>
      </c>
      <c r="B15" s="35">
        <f>SUM(B8:B14)</f>
        <v>0</v>
      </c>
      <c r="C15" s="35">
        <f>SUM(C8:C14)</f>
        <v>0</v>
      </c>
      <c r="D15" s="35">
        <f>SUM(D8:D14)</f>
        <v>0</v>
      </c>
      <c r="E15" s="35">
        <f>SUM(E8:E14)</f>
        <v>0</v>
      </c>
    </row>
    <row r="16" spans="1:5" ht="15">
      <c r="A16" s="34" t="s">
        <v>48</v>
      </c>
      <c r="B16" s="23">
        <f>ROUNDDOWN(B15*0.5,0)</f>
        <v>0</v>
      </c>
      <c r="C16" s="23">
        <f>ROUNDDOWN(C15*0.5,0)</f>
        <v>0</v>
      </c>
      <c r="D16" s="23">
        <f>ROUNDDOWN(D15*0.5,0)</f>
        <v>0</v>
      </c>
      <c r="E16" s="35">
        <f t="shared" si="0"/>
        <v>0</v>
      </c>
    </row>
    <row r="17" spans="1:5" s="36" customFormat="1" ht="24">
      <c r="A17" s="37" t="s">
        <v>49</v>
      </c>
      <c r="B17" s="35">
        <f>SUM(B18:B24)</f>
        <v>0</v>
      </c>
      <c r="C17" s="35">
        <f>SUM(C18:C24)</f>
        <v>0</v>
      </c>
      <c r="D17" s="35">
        <f>SUM(D18:D24)</f>
        <v>0</v>
      </c>
      <c r="E17" s="35">
        <f>SUM(E18:E24)</f>
        <v>0</v>
      </c>
    </row>
    <row r="18" spans="1:5" ht="20.25" customHeight="1">
      <c r="A18" s="33" t="s">
        <v>36</v>
      </c>
      <c r="B18" s="31"/>
      <c r="C18" s="31"/>
      <c r="D18" s="31"/>
      <c r="E18" s="31">
        <f t="shared" si="0"/>
        <v>0</v>
      </c>
    </row>
    <row r="19" spans="1:5" ht="15">
      <c r="A19" s="30" t="s">
        <v>37</v>
      </c>
      <c r="B19" s="31"/>
      <c r="C19" s="31"/>
      <c r="D19" s="31"/>
      <c r="E19" s="31">
        <f t="shared" si="0"/>
        <v>0</v>
      </c>
    </row>
    <row r="20" spans="1:5" ht="15.75" customHeight="1">
      <c r="A20" s="33" t="s">
        <v>38</v>
      </c>
      <c r="B20" s="31"/>
      <c r="C20" s="31"/>
      <c r="D20" s="31"/>
      <c r="E20" s="31">
        <f t="shared" si="0"/>
        <v>0</v>
      </c>
    </row>
    <row r="21" spans="1:5" ht="15">
      <c r="A21" s="30" t="s">
        <v>39</v>
      </c>
      <c r="B21" s="31"/>
      <c r="C21" s="31"/>
      <c r="D21" s="31"/>
      <c r="E21" s="31">
        <f t="shared" si="0"/>
        <v>0</v>
      </c>
    </row>
    <row r="22" spans="1:5" ht="15">
      <c r="A22" s="30" t="s">
        <v>40</v>
      </c>
      <c r="B22" s="31"/>
      <c r="C22" s="31"/>
      <c r="D22" s="31"/>
      <c r="E22" s="31">
        <f t="shared" si="0"/>
        <v>0</v>
      </c>
    </row>
    <row r="23" spans="1:5" ht="15">
      <c r="A23" s="30" t="s">
        <v>41</v>
      </c>
      <c r="B23" s="31"/>
      <c r="C23" s="31"/>
      <c r="D23" s="31"/>
      <c r="E23" s="31">
        <f t="shared" si="0"/>
        <v>0</v>
      </c>
    </row>
    <row r="24" spans="1:5" ht="18.75" customHeight="1">
      <c r="A24" s="33" t="s">
        <v>42</v>
      </c>
      <c r="B24" s="31"/>
      <c r="C24" s="31"/>
      <c r="D24" s="31"/>
      <c r="E24" s="31">
        <f t="shared" si="0"/>
        <v>0</v>
      </c>
    </row>
    <row r="25" spans="1:5" s="36" customFormat="1" ht="25.5" customHeight="1">
      <c r="A25" s="38" t="s">
        <v>50</v>
      </c>
      <c r="B25" s="35">
        <f>SUM(B26:B32)</f>
        <v>0</v>
      </c>
      <c r="C25" s="35">
        <f>SUM(C26:C32)</f>
        <v>0</v>
      </c>
      <c r="D25" s="35">
        <f>SUM(D26:D32)</f>
        <v>0</v>
      </c>
      <c r="E25" s="35">
        <f>SUM(E26:E32)</f>
        <v>0</v>
      </c>
    </row>
    <row r="26" spans="1:5" ht="19.5" customHeight="1">
      <c r="A26" s="33" t="s">
        <v>36</v>
      </c>
      <c r="B26" s="31"/>
      <c r="C26" s="31"/>
      <c r="D26" s="31"/>
      <c r="E26" s="31">
        <f t="shared" si="0"/>
        <v>0</v>
      </c>
    </row>
    <row r="27" spans="1:5" ht="20.25" customHeight="1">
      <c r="A27" s="33" t="s">
        <v>43</v>
      </c>
      <c r="B27" s="31"/>
      <c r="C27" s="31"/>
      <c r="D27" s="31"/>
      <c r="E27" s="31">
        <f t="shared" si="0"/>
        <v>0</v>
      </c>
    </row>
    <row r="28" spans="1:5" ht="17.25" customHeight="1">
      <c r="A28" s="33" t="s">
        <v>38</v>
      </c>
      <c r="B28" s="31"/>
      <c r="C28" s="31"/>
      <c r="D28" s="31"/>
      <c r="E28" s="31">
        <f t="shared" si="0"/>
        <v>0</v>
      </c>
    </row>
    <row r="29" spans="1:5" ht="14.25" customHeight="1">
      <c r="A29" s="30" t="s">
        <v>39</v>
      </c>
      <c r="B29" s="31"/>
      <c r="C29" s="31"/>
      <c r="D29" s="31"/>
      <c r="E29" s="31">
        <f t="shared" si="0"/>
        <v>0</v>
      </c>
    </row>
    <row r="30" spans="1:5" ht="15">
      <c r="A30" s="30" t="s">
        <v>40</v>
      </c>
      <c r="B30" s="31"/>
      <c r="C30" s="31"/>
      <c r="D30" s="31"/>
      <c r="E30" s="31">
        <f t="shared" si="0"/>
        <v>0</v>
      </c>
    </row>
    <row r="31" spans="1:5" ht="15">
      <c r="A31" s="30" t="s">
        <v>44</v>
      </c>
      <c r="B31" s="31"/>
      <c r="C31" s="31"/>
      <c r="D31" s="31"/>
      <c r="E31" s="31">
        <f t="shared" si="0"/>
        <v>0</v>
      </c>
    </row>
    <row r="32" spans="1:5" ht="15">
      <c r="A32" s="33" t="s">
        <v>42</v>
      </c>
      <c r="B32" s="31"/>
      <c r="C32" s="31"/>
      <c r="D32" s="31"/>
      <c r="E32" s="31">
        <f t="shared" si="0"/>
        <v>0</v>
      </c>
    </row>
    <row r="33" spans="1:5" s="36" customFormat="1" ht="18" customHeight="1">
      <c r="A33" s="37" t="s">
        <v>51</v>
      </c>
      <c r="B33" s="35">
        <f>B17+B25</f>
        <v>0</v>
      </c>
      <c r="C33" s="35">
        <f>C17+C25</f>
        <v>0</v>
      </c>
      <c r="D33" s="35">
        <f>D17+D25</f>
        <v>0</v>
      </c>
      <c r="E33" s="35">
        <f>E17+E25</f>
        <v>0</v>
      </c>
    </row>
    <row r="34" spans="1:5" s="36" customFormat="1" ht="18.75" customHeight="1">
      <c r="A34" s="37" t="s">
        <v>52</v>
      </c>
      <c r="B34" s="35">
        <f>B16-B33</f>
        <v>0</v>
      </c>
      <c r="C34" s="35">
        <f>C16-C33</f>
        <v>0</v>
      </c>
      <c r="D34" s="35">
        <f>D16-D33</f>
        <v>0</v>
      </c>
      <c r="E34" s="35">
        <f>E16-E33</f>
        <v>0</v>
      </c>
    </row>
    <row r="35" spans="1:5" s="36" customFormat="1" ht="18.75" customHeight="1">
      <c r="A35" s="97"/>
      <c r="B35" s="98"/>
      <c r="C35" s="98"/>
      <c r="D35" s="98"/>
      <c r="E35" s="98"/>
    </row>
    <row r="36" spans="1:5" s="36" customFormat="1" ht="27.75" customHeight="1">
      <c r="A36" s="180" t="s">
        <v>400</v>
      </c>
      <c r="B36" s="180"/>
      <c r="C36" s="180"/>
      <c r="D36" s="180"/>
      <c r="E36" s="180"/>
    </row>
    <row r="37" ht="18.75" customHeight="1"/>
    <row r="38" ht="15">
      <c r="A38" s="99" t="s">
        <v>401</v>
      </c>
    </row>
    <row r="39" spans="1:3" ht="15">
      <c r="A39" s="39" t="s">
        <v>123</v>
      </c>
      <c r="C39" s="64"/>
    </row>
    <row r="40" ht="15">
      <c r="C40" s="64" t="s">
        <v>124</v>
      </c>
    </row>
    <row r="41" ht="15">
      <c r="C41" s="64" t="s">
        <v>87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72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5" width="12.7109375" style="2" customWidth="1"/>
    <col min="6" max="6" width="12.7109375" style="20" customWidth="1"/>
    <col min="7" max="9" width="14.00390625" style="2" customWidth="1"/>
    <col min="10" max="16384" width="9.140625" style="2" customWidth="1"/>
  </cols>
  <sheetData>
    <row r="1" spans="1:6" ht="15.75">
      <c r="A1" s="151" t="s">
        <v>557</v>
      </c>
      <c r="B1" s="151"/>
      <c r="C1" s="151"/>
      <c r="D1" s="151"/>
      <c r="E1" s="151"/>
      <c r="F1" s="151"/>
    </row>
    <row r="2" spans="1:6" ht="15.75">
      <c r="A2" s="151" t="s">
        <v>484</v>
      </c>
      <c r="B2" s="151"/>
      <c r="C2" s="151"/>
      <c r="D2" s="151"/>
      <c r="E2" s="151"/>
      <c r="F2" s="151"/>
    </row>
    <row r="3" ht="15.75"/>
    <row r="4" spans="1:6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</row>
    <row r="5" spans="1:6" s="3" customFormat="1" ht="15.75">
      <c r="A5" s="1">
        <v>1</v>
      </c>
      <c r="B5" s="153" t="s">
        <v>9</v>
      </c>
      <c r="C5" s="153" t="s">
        <v>153</v>
      </c>
      <c r="D5" s="4" t="s">
        <v>14</v>
      </c>
      <c r="E5" s="4" t="s">
        <v>15</v>
      </c>
      <c r="F5" s="4" t="s">
        <v>16</v>
      </c>
    </row>
    <row r="6" spans="1:6" s="3" customFormat="1" ht="15.75">
      <c r="A6" s="1">
        <v>2</v>
      </c>
      <c r="B6" s="153"/>
      <c r="C6" s="153"/>
      <c r="D6" s="40" t="s">
        <v>4</v>
      </c>
      <c r="E6" s="40" t="s">
        <v>4</v>
      </c>
      <c r="F6" s="40" t="s">
        <v>4</v>
      </c>
    </row>
    <row r="7" spans="1:6" s="3" customFormat="1" ht="15.75">
      <c r="A7" s="1">
        <v>3</v>
      </c>
      <c r="B7" s="105" t="s">
        <v>120</v>
      </c>
      <c r="C7" s="100"/>
      <c r="D7" s="14"/>
      <c r="E7" s="14"/>
      <c r="F7" s="14"/>
    </row>
    <row r="8" spans="1:6" s="3" customFormat="1" ht="15.75" hidden="1">
      <c r="A8" s="1"/>
      <c r="B8" s="7"/>
      <c r="C8" s="100"/>
      <c r="D8" s="5"/>
      <c r="E8" s="5"/>
      <c r="F8" s="5">
        <f>D8+E8</f>
        <v>0</v>
      </c>
    </row>
    <row r="9" spans="1:6" s="3" customFormat="1" ht="31.5" hidden="1">
      <c r="A9" s="1"/>
      <c r="B9" s="7" t="s">
        <v>212</v>
      </c>
      <c r="C9" s="100"/>
      <c r="D9" s="5">
        <f>SUM(D8)</f>
        <v>0</v>
      </c>
      <c r="E9" s="116"/>
      <c r="F9" s="116"/>
    </row>
    <row r="10" spans="1:9" s="3" customFormat="1" ht="15.75" hidden="1">
      <c r="A10" s="1"/>
      <c r="B10" s="122" t="s">
        <v>530</v>
      </c>
      <c r="C10" s="100">
        <v>2</v>
      </c>
      <c r="D10" s="5"/>
      <c r="E10" s="5">
        <v>0</v>
      </c>
      <c r="F10" s="5">
        <f>D10+E10</f>
        <v>0</v>
      </c>
      <c r="G10" s="137"/>
      <c r="H10" s="137"/>
      <c r="I10" s="137"/>
    </row>
    <row r="11" spans="1:9" s="3" customFormat="1" ht="31.5">
      <c r="A11" s="1">
        <v>4</v>
      </c>
      <c r="B11" s="7" t="s">
        <v>562</v>
      </c>
      <c r="C11" s="100">
        <v>2</v>
      </c>
      <c r="D11" s="5">
        <v>3054080</v>
      </c>
      <c r="E11" s="5">
        <v>827301</v>
      </c>
      <c r="F11" s="5">
        <f>D11+E11</f>
        <v>3881381</v>
      </c>
      <c r="G11" s="137"/>
      <c r="H11" s="137"/>
      <c r="I11" s="137"/>
    </row>
    <row r="12" spans="1:9" s="3" customFormat="1" ht="31.5">
      <c r="A12" s="1">
        <v>5</v>
      </c>
      <c r="B12" s="122" t="s">
        <v>564</v>
      </c>
      <c r="C12" s="100">
        <v>2</v>
      </c>
      <c r="D12" s="5">
        <v>10000</v>
      </c>
      <c r="E12" s="5">
        <v>0</v>
      </c>
      <c r="F12" s="5">
        <f>D12+E12</f>
        <v>10000</v>
      </c>
      <c r="G12" s="137"/>
      <c r="H12" s="137"/>
      <c r="I12" s="137"/>
    </row>
    <row r="13" spans="1:9" s="3" customFormat="1" ht="15.75">
      <c r="A13" s="1">
        <v>6</v>
      </c>
      <c r="B13" s="122" t="s">
        <v>563</v>
      </c>
      <c r="C13" s="100">
        <v>2</v>
      </c>
      <c r="D13" s="5">
        <v>94488</v>
      </c>
      <c r="E13" s="5">
        <v>25512</v>
      </c>
      <c r="F13" s="5">
        <f>D13+E13</f>
        <v>120000</v>
      </c>
      <c r="G13" s="137"/>
      <c r="H13" s="137"/>
      <c r="I13" s="137"/>
    </row>
    <row r="14" spans="1:9" s="3" customFormat="1" ht="31.5">
      <c r="A14" s="1">
        <v>7</v>
      </c>
      <c r="B14" s="7" t="s">
        <v>211</v>
      </c>
      <c r="C14" s="100"/>
      <c r="D14" s="5">
        <f>SUM(D10:D13)</f>
        <v>3158568</v>
      </c>
      <c r="E14" s="116"/>
      <c r="F14" s="116"/>
      <c r="G14" s="137"/>
      <c r="H14" s="137"/>
      <c r="I14" s="137"/>
    </row>
    <row r="15" spans="1:9" s="3" customFormat="1" ht="15.75" hidden="1">
      <c r="A15" s="1"/>
      <c r="B15" s="7"/>
      <c r="C15" s="100"/>
      <c r="D15" s="5"/>
      <c r="E15" s="5"/>
      <c r="F15" s="5">
        <f>D15+E15</f>
        <v>0</v>
      </c>
      <c r="G15" s="137"/>
      <c r="H15" s="137"/>
      <c r="I15" s="137"/>
    </row>
    <row r="16" spans="1:9" s="3" customFormat="1" ht="31.5" hidden="1">
      <c r="A16" s="1"/>
      <c r="B16" s="7" t="s">
        <v>210</v>
      </c>
      <c r="C16" s="100"/>
      <c r="D16" s="5">
        <f>SUM(D15)</f>
        <v>0</v>
      </c>
      <c r="E16" s="116"/>
      <c r="F16" s="116"/>
      <c r="G16" s="137"/>
      <c r="H16" s="137"/>
      <c r="I16" s="137"/>
    </row>
    <row r="17" spans="1:9" s="3" customFormat="1" ht="15.75" hidden="1">
      <c r="A17" s="1"/>
      <c r="B17" s="122"/>
      <c r="C17" s="100"/>
      <c r="D17" s="5"/>
      <c r="E17" s="5"/>
      <c r="F17" s="5">
        <f>D17+E17</f>
        <v>0</v>
      </c>
      <c r="G17" s="137"/>
      <c r="H17" s="137"/>
      <c r="I17" s="137"/>
    </row>
    <row r="18" spans="1:9" s="3" customFormat="1" ht="15.75" hidden="1">
      <c r="A18" s="1"/>
      <c r="B18" s="122"/>
      <c r="C18" s="100"/>
      <c r="D18" s="5"/>
      <c r="E18" s="5"/>
      <c r="F18" s="5">
        <f>D18+E18</f>
        <v>0</v>
      </c>
      <c r="G18" s="137"/>
      <c r="H18" s="137"/>
      <c r="I18" s="137"/>
    </row>
    <row r="19" spans="1:9" s="3" customFormat="1" ht="15.75" hidden="1">
      <c r="A19" s="1"/>
      <c r="B19" s="7"/>
      <c r="C19" s="100"/>
      <c r="D19" s="5"/>
      <c r="E19" s="5"/>
      <c r="F19" s="5">
        <f>D19+E19</f>
        <v>0</v>
      </c>
      <c r="G19" s="137"/>
      <c r="H19" s="137"/>
      <c r="I19" s="137"/>
    </row>
    <row r="20" spans="1:9" s="3" customFormat="1" ht="15.75" hidden="1">
      <c r="A20" s="1"/>
      <c r="B20" s="7"/>
      <c r="C20" s="100"/>
      <c r="D20" s="5"/>
      <c r="E20" s="5"/>
      <c r="F20" s="5">
        <f>D20+E20</f>
        <v>0</v>
      </c>
      <c r="G20" s="137"/>
      <c r="H20" s="137"/>
      <c r="I20" s="137"/>
    </row>
    <row r="21" spans="1:9" s="3" customFormat="1" ht="15.75" hidden="1">
      <c r="A21" s="1"/>
      <c r="B21" s="7" t="s">
        <v>549</v>
      </c>
      <c r="C21" s="100">
        <v>2</v>
      </c>
      <c r="D21" s="5">
        <v>0</v>
      </c>
      <c r="E21" s="5">
        <v>0</v>
      </c>
      <c r="F21" s="5">
        <f>D21+E21</f>
        <v>0</v>
      </c>
      <c r="G21" s="137"/>
      <c r="H21" s="137"/>
      <c r="I21" s="137"/>
    </row>
    <row r="22" spans="1:9" s="3" customFormat="1" ht="31.5" hidden="1">
      <c r="A22" s="1"/>
      <c r="B22" s="7" t="s">
        <v>213</v>
      </c>
      <c r="C22" s="100"/>
      <c r="D22" s="5">
        <f>SUM(D17:D21)</f>
        <v>0</v>
      </c>
      <c r="E22" s="116"/>
      <c r="F22" s="116"/>
      <c r="G22" s="137"/>
      <c r="H22" s="137"/>
      <c r="I22" s="137"/>
    </row>
    <row r="23" spans="1:9" s="3" customFormat="1" ht="15.75" hidden="1">
      <c r="A23" s="1"/>
      <c r="B23" s="7" t="s">
        <v>214</v>
      </c>
      <c r="C23" s="100"/>
      <c r="D23" s="5"/>
      <c r="E23" s="116"/>
      <c r="F23" s="116"/>
      <c r="G23" s="137"/>
      <c r="H23" s="137"/>
      <c r="I23" s="137"/>
    </row>
    <row r="24" spans="1:9" s="3" customFormat="1" ht="31.5" hidden="1">
      <c r="A24" s="1"/>
      <c r="B24" s="7" t="s">
        <v>215</v>
      </c>
      <c r="C24" s="100"/>
      <c r="D24" s="5"/>
      <c r="E24" s="116"/>
      <c r="F24" s="116"/>
      <c r="G24" s="137"/>
      <c r="H24" s="137"/>
      <c r="I24" s="137"/>
    </row>
    <row r="25" spans="1:9" s="3" customFormat="1" ht="47.25">
      <c r="A25" s="1">
        <v>8</v>
      </c>
      <c r="B25" s="7" t="s">
        <v>234</v>
      </c>
      <c r="C25" s="100"/>
      <c r="D25" s="116"/>
      <c r="E25" s="5">
        <f>SUM(E7:E24)</f>
        <v>852813</v>
      </c>
      <c r="F25" s="116"/>
      <c r="G25" s="137"/>
      <c r="H25" s="137"/>
      <c r="I25" s="137"/>
    </row>
    <row r="26" spans="1:9" s="3" customFormat="1" ht="15.75">
      <c r="A26" s="1">
        <v>9</v>
      </c>
      <c r="B26" s="9" t="s">
        <v>120</v>
      </c>
      <c r="C26" s="100"/>
      <c r="D26" s="14">
        <f>SUM(D27:D29)</f>
        <v>3158568</v>
      </c>
      <c r="E26" s="14">
        <f>SUM(E27:E29)</f>
        <v>852813</v>
      </c>
      <c r="F26" s="14">
        <f>D26+E26</f>
        <v>4011381</v>
      </c>
      <c r="G26" s="137"/>
      <c r="H26" s="137"/>
      <c r="I26" s="137"/>
    </row>
    <row r="27" spans="1:9" s="3" customFormat="1" ht="31.5">
      <c r="A27" s="1">
        <v>10</v>
      </c>
      <c r="B27" s="87" t="s">
        <v>406</v>
      </c>
      <c r="C27" s="100">
        <v>1</v>
      </c>
      <c r="D27" s="5">
        <f>SUMIF($C$7:$C$26,"1",D$7:D$26)</f>
        <v>0</v>
      </c>
      <c r="E27" s="5">
        <f>SUMIF($C$7:$C$26,"1",E$7:E$26)</f>
        <v>0</v>
      </c>
      <c r="F27" s="5">
        <f>D27+E27</f>
        <v>0</v>
      </c>
      <c r="G27" s="137"/>
      <c r="H27" s="137"/>
      <c r="I27" s="137"/>
    </row>
    <row r="28" spans="1:9" s="3" customFormat="1" ht="15.75">
      <c r="A28" s="1">
        <v>11</v>
      </c>
      <c r="B28" s="87" t="s">
        <v>245</v>
      </c>
      <c r="C28" s="100">
        <v>2</v>
      </c>
      <c r="D28" s="5">
        <f>SUMIF($C$7:$C$26,"2",D$7:D$26)</f>
        <v>3158568</v>
      </c>
      <c r="E28" s="5">
        <f>SUMIF($C$7:$C$26,"2",E$7:E$26)</f>
        <v>852813</v>
      </c>
      <c r="F28" s="5">
        <f>D28+E28</f>
        <v>4011381</v>
      </c>
      <c r="G28" s="137"/>
      <c r="H28" s="137"/>
      <c r="I28" s="137"/>
    </row>
    <row r="29" spans="1:9" s="3" customFormat="1" ht="15.75">
      <c r="A29" s="1">
        <v>12</v>
      </c>
      <c r="B29" s="87" t="s">
        <v>137</v>
      </c>
      <c r="C29" s="100">
        <v>3</v>
      </c>
      <c r="D29" s="5">
        <f>SUMIF($C$7:$C$26,"3",D$7:D$26)</f>
        <v>0</v>
      </c>
      <c r="E29" s="5">
        <f>SUMIF($C$7:$C$26,"3",E$7:E$26)</f>
        <v>0</v>
      </c>
      <c r="F29" s="5">
        <f>D29+E29</f>
        <v>0</v>
      </c>
      <c r="G29" s="137"/>
      <c r="H29" s="137"/>
      <c r="I29" s="137"/>
    </row>
    <row r="30" spans="1:9" s="3" customFormat="1" ht="15.75">
      <c r="A30" s="1">
        <v>13</v>
      </c>
      <c r="B30" s="105" t="s">
        <v>54</v>
      </c>
      <c r="C30" s="100"/>
      <c r="D30" s="14"/>
      <c r="E30" s="14"/>
      <c r="F30" s="14"/>
      <c r="G30" s="137"/>
      <c r="H30" s="137"/>
      <c r="I30" s="137"/>
    </row>
    <row r="31" spans="1:9" s="3" customFormat="1" ht="15.75">
      <c r="A31" s="1">
        <v>14</v>
      </c>
      <c r="B31" s="122" t="s">
        <v>501</v>
      </c>
      <c r="C31" s="100">
        <v>2</v>
      </c>
      <c r="D31" s="5">
        <v>2195717</v>
      </c>
      <c r="E31" s="5">
        <v>592843</v>
      </c>
      <c r="F31" s="5">
        <f aca="true" t="shared" si="0" ref="F31:F39">D31+E31</f>
        <v>2788560</v>
      </c>
      <c r="G31" s="137"/>
      <c r="H31" s="137"/>
      <c r="I31" s="137"/>
    </row>
    <row r="32" spans="1:9" s="3" customFormat="1" ht="15.75" hidden="1">
      <c r="A32" s="1"/>
      <c r="B32" s="122" t="s">
        <v>525</v>
      </c>
      <c r="C32" s="100">
        <v>2</v>
      </c>
      <c r="D32" s="5"/>
      <c r="E32" s="5"/>
      <c r="F32" s="5">
        <f t="shared" si="0"/>
        <v>0</v>
      </c>
      <c r="G32" s="137"/>
      <c r="H32" s="137"/>
      <c r="I32" s="137"/>
    </row>
    <row r="33" spans="1:9" s="3" customFormat="1" ht="15.75" hidden="1">
      <c r="A33" s="1"/>
      <c r="B33" s="7" t="s">
        <v>548</v>
      </c>
      <c r="C33" s="100">
        <v>2</v>
      </c>
      <c r="D33" s="5">
        <v>0</v>
      </c>
      <c r="E33" s="5">
        <v>0</v>
      </c>
      <c r="F33" s="5">
        <f t="shared" si="0"/>
        <v>0</v>
      </c>
      <c r="G33" s="137"/>
      <c r="H33" s="137"/>
      <c r="I33" s="137"/>
    </row>
    <row r="34" spans="1:9" s="3" customFormat="1" ht="15.75" hidden="1">
      <c r="A34" s="1"/>
      <c r="B34" s="7" t="s">
        <v>544</v>
      </c>
      <c r="C34" s="100">
        <v>2</v>
      </c>
      <c r="D34" s="5"/>
      <c r="E34" s="5"/>
      <c r="F34" s="5">
        <f t="shared" si="0"/>
        <v>0</v>
      </c>
      <c r="G34" s="137"/>
      <c r="H34" s="137"/>
      <c r="I34" s="137"/>
    </row>
    <row r="35" spans="1:9" s="3" customFormat="1" ht="31.5" hidden="1">
      <c r="A35" s="1"/>
      <c r="B35" s="122" t="s">
        <v>526</v>
      </c>
      <c r="C35" s="100">
        <v>2</v>
      </c>
      <c r="D35" s="5"/>
      <c r="E35" s="5"/>
      <c r="F35" s="136">
        <f t="shared" si="0"/>
        <v>0</v>
      </c>
      <c r="G35" s="137"/>
      <c r="H35" s="137"/>
      <c r="I35" s="137"/>
    </row>
    <row r="36" spans="1:9" s="3" customFormat="1" ht="31.5" hidden="1">
      <c r="A36" s="1"/>
      <c r="B36" s="122" t="s">
        <v>527</v>
      </c>
      <c r="C36" s="100">
        <v>2</v>
      </c>
      <c r="D36" s="5"/>
      <c r="E36" s="5"/>
      <c r="F36" s="5">
        <f t="shared" si="0"/>
        <v>0</v>
      </c>
      <c r="G36" s="137"/>
      <c r="H36" s="137"/>
      <c r="I36" s="137"/>
    </row>
    <row r="37" spans="1:9" s="3" customFormat="1" ht="15.75" hidden="1">
      <c r="A37" s="1"/>
      <c r="B37" s="122" t="s">
        <v>528</v>
      </c>
      <c r="C37" s="100">
        <v>2</v>
      </c>
      <c r="D37" s="5"/>
      <c r="E37" s="5"/>
      <c r="F37" s="136">
        <f t="shared" si="0"/>
        <v>0</v>
      </c>
      <c r="G37" s="137"/>
      <c r="H37" s="137"/>
      <c r="I37" s="137"/>
    </row>
    <row r="38" spans="1:9" s="3" customFormat="1" ht="15.75" hidden="1">
      <c r="A38" s="1"/>
      <c r="B38" s="122" t="s">
        <v>529</v>
      </c>
      <c r="C38" s="100">
        <v>2</v>
      </c>
      <c r="D38" s="5"/>
      <c r="E38" s="5"/>
      <c r="F38" s="5">
        <f t="shared" si="0"/>
        <v>0</v>
      </c>
      <c r="G38" s="137"/>
      <c r="H38" s="137"/>
      <c r="I38" s="137"/>
    </row>
    <row r="39" spans="1:9" s="3" customFormat="1" ht="15.75" hidden="1">
      <c r="A39" s="1"/>
      <c r="B39" s="122"/>
      <c r="C39" s="100"/>
      <c r="D39" s="5"/>
      <c r="E39" s="5"/>
      <c r="F39" s="5">
        <f t="shared" si="0"/>
        <v>0</v>
      </c>
      <c r="G39" s="137"/>
      <c r="H39" s="137"/>
      <c r="I39" s="137"/>
    </row>
    <row r="40" spans="1:9" s="3" customFormat="1" ht="15.75">
      <c r="A40" s="1">
        <v>15</v>
      </c>
      <c r="B40" s="7" t="s">
        <v>216</v>
      </c>
      <c r="C40" s="100"/>
      <c r="D40" s="5">
        <f>SUM(D31:D39)</f>
        <v>2195717</v>
      </c>
      <c r="E40" s="116"/>
      <c r="F40" s="116"/>
      <c r="G40" s="137"/>
      <c r="H40" s="137"/>
      <c r="I40" s="137"/>
    </row>
    <row r="41" spans="1:9" s="3" customFormat="1" ht="31.5" hidden="1">
      <c r="A41" s="1"/>
      <c r="B41" s="7" t="s">
        <v>217</v>
      </c>
      <c r="C41" s="100"/>
      <c r="D41" s="5"/>
      <c r="E41" s="116"/>
      <c r="F41" s="116"/>
      <c r="G41" s="137"/>
      <c r="H41" s="137"/>
      <c r="I41" s="137"/>
    </row>
    <row r="42" spans="1:9" s="3" customFormat="1" ht="15.75" hidden="1">
      <c r="A42" s="1"/>
      <c r="B42" s="7"/>
      <c r="C42" s="100"/>
      <c r="D42" s="5"/>
      <c r="E42" s="5"/>
      <c r="F42" s="5">
        <f>D42+E42</f>
        <v>0</v>
      </c>
      <c r="G42" s="137"/>
      <c r="H42" s="137"/>
      <c r="I42" s="137"/>
    </row>
    <row r="43" spans="1:9" s="3" customFormat="1" ht="15.75" hidden="1">
      <c r="A43" s="1"/>
      <c r="B43" s="7"/>
      <c r="C43" s="100"/>
      <c r="D43" s="5"/>
      <c r="E43" s="5"/>
      <c r="F43" s="5">
        <f>D43+E43</f>
        <v>0</v>
      </c>
      <c r="G43" s="137"/>
      <c r="H43" s="137"/>
      <c r="I43" s="137"/>
    </row>
    <row r="44" spans="1:9" s="3" customFormat="1" ht="31.5" hidden="1">
      <c r="A44" s="1"/>
      <c r="B44" s="7" t="s">
        <v>218</v>
      </c>
      <c r="C44" s="100"/>
      <c r="D44" s="5">
        <f>SUM(D42:D43)</f>
        <v>0</v>
      </c>
      <c r="E44" s="116"/>
      <c r="F44" s="116"/>
      <c r="G44" s="137"/>
      <c r="H44" s="137"/>
      <c r="I44" s="137"/>
    </row>
    <row r="45" spans="1:9" s="3" customFormat="1" ht="47.25">
      <c r="A45" s="1">
        <v>16</v>
      </c>
      <c r="B45" s="7" t="s">
        <v>219</v>
      </c>
      <c r="C45" s="100"/>
      <c r="D45" s="116"/>
      <c r="E45" s="5">
        <f>SUM(E30:E44)</f>
        <v>592843</v>
      </c>
      <c r="F45" s="116"/>
      <c r="G45" s="137"/>
      <c r="H45" s="137"/>
      <c r="I45" s="137"/>
    </row>
    <row r="46" spans="1:9" s="3" customFormat="1" ht="15.75">
      <c r="A46" s="1">
        <v>17</v>
      </c>
      <c r="B46" s="9" t="s">
        <v>54</v>
      </c>
      <c r="C46" s="100"/>
      <c r="D46" s="14">
        <f>SUM(D47:D49)</f>
        <v>2195717</v>
      </c>
      <c r="E46" s="14">
        <f>SUM(E47:E49)</f>
        <v>592843</v>
      </c>
      <c r="F46" s="14">
        <f>D46+E46</f>
        <v>2788560</v>
      </c>
      <c r="G46" s="137"/>
      <c r="H46" s="137"/>
      <c r="I46" s="137"/>
    </row>
    <row r="47" spans="1:9" s="3" customFormat="1" ht="31.5">
      <c r="A47" s="1">
        <v>18</v>
      </c>
      <c r="B47" s="87" t="s">
        <v>406</v>
      </c>
      <c r="C47" s="100">
        <v>1</v>
      </c>
      <c r="D47" s="5">
        <f>SUMIF($C$30:$C$46,"1",D$30:D$46)</f>
        <v>0</v>
      </c>
      <c r="E47" s="5">
        <f>SUMIF($C$30:$C$46,"1",E$30:E$46)</f>
        <v>0</v>
      </c>
      <c r="F47" s="5">
        <f>D47+E47</f>
        <v>0</v>
      </c>
      <c r="G47" s="137"/>
      <c r="H47" s="137"/>
      <c r="I47" s="137"/>
    </row>
    <row r="48" spans="1:9" s="3" customFormat="1" ht="15.75">
      <c r="A48" s="1">
        <v>19</v>
      </c>
      <c r="B48" s="87" t="s">
        <v>245</v>
      </c>
      <c r="C48" s="100">
        <v>2</v>
      </c>
      <c r="D48" s="5">
        <f>SUMIF($C$30:$C$46,"2",D$30:D$46)</f>
        <v>2195717</v>
      </c>
      <c r="E48" s="5">
        <f>SUMIF($C$30:$C$46,"2",E$30:E$46)</f>
        <v>592843</v>
      </c>
      <c r="F48" s="5">
        <f>D48+E48</f>
        <v>2788560</v>
      </c>
      <c r="G48" s="137"/>
      <c r="H48" s="137"/>
      <c r="I48" s="137"/>
    </row>
    <row r="49" spans="1:9" s="3" customFormat="1" ht="15.75">
      <c r="A49" s="1">
        <v>20</v>
      </c>
      <c r="B49" s="87" t="s">
        <v>137</v>
      </c>
      <c r="C49" s="100">
        <v>3</v>
      </c>
      <c r="D49" s="5">
        <f>SUMIF($C$30:$C$46,"3",D$30:D$46)</f>
        <v>0</v>
      </c>
      <c r="E49" s="5">
        <f>SUMIF($C$30:$C$46,"3",E$30:E$46)</f>
        <v>0</v>
      </c>
      <c r="F49" s="5">
        <f>D49+E49</f>
        <v>0</v>
      </c>
      <c r="G49" s="137"/>
      <c r="H49" s="137"/>
      <c r="I49" s="137"/>
    </row>
    <row r="50" spans="1:9" s="3" customFormat="1" ht="31.5">
      <c r="A50" s="1">
        <v>21</v>
      </c>
      <c r="B50" s="105" t="s">
        <v>220</v>
      </c>
      <c r="C50" s="100"/>
      <c r="D50" s="14"/>
      <c r="E50" s="14"/>
      <c r="F50" s="14"/>
      <c r="G50" s="137"/>
      <c r="H50" s="137"/>
      <c r="I50" s="137"/>
    </row>
    <row r="51" spans="1:9" s="3" customFormat="1" ht="47.25" hidden="1">
      <c r="A51" s="1"/>
      <c r="B51" s="63" t="s">
        <v>223</v>
      </c>
      <c r="C51" s="100"/>
      <c r="D51" s="5"/>
      <c r="E51" s="116"/>
      <c r="F51" s="5">
        <f>D51+E51</f>
        <v>0</v>
      </c>
      <c r="G51" s="137"/>
      <c r="H51" s="137"/>
      <c r="I51" s="137"/>
    </row>
    <row r="52" spans="1:9" s="3" customFormat="1" ht="15.75" hidden="1">
      <c r="A52" s="1"/>
      <c r="B52" s="63"/>
      <c r="C52" s="100"/>
      <c r="D52" s="5"/>
      <c r="E52" s="116"/>
      <c r="F52" s="5">
        <f>D52+E52</f>
        <v>0</v>
      </c>
      <c r="G52" s="137"/>
      <c r="H52" s="137"/>
      <c r="I52" s="137"/>
    </row>
    <row r="53" spans="1:9" s="3" customFormat="1" ht="47.25" hidden="1">
      <c r="A53" s="1"/>
      <c r="B53" s="63" t="s">
        <v>222</v>
      </c>
      <c r="C53" s="100"/>
      <c r="D53" s="5"/>
      <c r="E53" s="116"/>
      <c r="F53" s="5">
        <f>D53+E53</f>
        <v>0</v>
      </c>
      <c r="G53" s="137"/>
      <c r="H53" s="137"/>
      <c r="I53" s="137"/>
    </row>
    <row r="54" spans="1:9" s="3" customFormat="1" ht="15.75" hidden="1">
      <c r="A54" s="1"/>
      <c r="B54" s="63"/>
      <c r="C54" s="100"/>
      <c r="D54" s="5"/>
      <c r="E54" s="116"/>
      <c r="F54" s="5">
        <f>D54+E54</f>
        <v>0</v>
      </c>
      <c r="G54" s="137"/>
      <c r="H54" s="137"/>
      <c r="I54" s="137"/>
    </row>
    <row r="55" spans="1:9" s="3" customFormat="1" ht="47.25" hidden="1">
      <c r="A55" s="1"/>
      <c r="B55" s="63" t="s">
        <v>221</v>
      </c>
      <c r="C55" s="100"/>
      <c r="D55" s="5"/>
      <c r="E55" s="116"/>
      <c r="F55" s="5">
        <f>D55+E55</f>
        <v>0</v>
      </c>
      <c r="G55" s="137"/>
      <c r="H55" s="137"/>
      <c r="I55" s="137"/>
    </row>
    <row r="56" spans="1:9" s="3" customFormat="1" ht="63">
      <c r="A56" s="1">
        <v>22</v>
      </c>
      <c r="B56" s="87" t="s">
        <v>568</v>
      </c>
      <c r="C56" s="100">
        <v>2</v>
      </c>
      <c r="D56" s="5">
        <v>23655</v>
      </c>
      <c r="E56" s="116"/>
      <c r="F56" s="5">
        <f aca="true" t="shared" si="1" ref="F56:F72">D56+E56</f>
        <v>23655</v>
      </c>
      <c r="G56" s="137"/>
      <c r="H56" s="137"/>
      <c r="I56" s="137"/>
    </row>
    <row r="57" spans="1:9" s="3" customFormat="1" ht="15.75" hidden="1">
      <c r="A57" s="1"/>
      <c r="B57" s="7" t="s">
        <v>550</v>
      </c>
      <c r="C57" s="100">
        <v>2</v>
      </c>
      <c r="D57" s="5">
        <v>0</v>
      </c>
      <c r="E57" s="116"/>
      <c r="F57" s="5">
        <f t="shared" si="1"/>
        <v>0</v>
      </c>
      <c r="G57" s="137"/>
      <c r="H57" s="137"/>
      <c r="I57" s="137"/>
    </row>
    <row r="58" spans="1:9" s="3" customFormat="1" ht="63">
      <c r="A58" s="1">
        <v>23</v>
      </c>
      <c r="B58" s="63" t="s">
        <v>391</v>
      </c>
      <c r="C58" s="100"/>
      <c r="D58" s="5">
        <f>SUM(D56:D57)</f>
        <v>23655</v>
      </c>
      <c r="E58" s="116"/>
      <c r="F58" s="5">
        <f t="shared" si="1"/>
        <v>23655</v>
      </c>
      <c r="G58" s="137"/>
      <c r="H58" s="137"/>
      <c r="I58" s="137"/>
    </row>
    <row r="59" spans="1:9" s="3" customFormat="1" ht="47.25" hidden="1">
      <c r="A59" s="1"/>
      <c r="B59" s="63" t="s">
        <v>224</v>
      </c>
      <c r="C59" s="100"/>
      <c r="D59" s="5"/>
      <c r="E59" s="116"/>
      <c r="F59" s="5">
        <f t="shared" si="1"/>
        <v>0</v>
      </c>
      <c r="G59" s="137"/>
      <c r="H59" s="137"/>
      <c r="I59" s="137"/>
    </row>
    <row r="60" spans="1:9" s="3" customFormat="1" ht="15.75" hidden="1">
      <c r="A60" s="1"/>
      <c r="B60" s="63"/>
      <c r="C60" s="100"/>
      <c r="D60" s="5"/>
      <c r="E60" s="116"/>
      <c r="F60" s="5">
        <f t="shared" si="1"/>
        <v>0</v>
      </c>
      <c r="G60" s="137"/>
      <c r="H60" s="137"/>
      <c r="I60" s="137"/>
    </row>
    <row r="61" spans="1:9" s="3" customFormat="1" ht="47.25" hidden="1">
      <c r="A61" s="1"/>
      <c r="B61" s="63" t="s">
        <v>225</v>
      </c>
      <c r="C61" s="100"/>
      <c r="D61" s="5"/>
      <c r="E61" s="116"/>
      <c r="F61" s="5">
        <f t="shared" si="1"/>
        <v>0</v>
      </c>
      <c r="G61" s="137"/>
      <c r="H61" s="137"/>
      <c r="I61" s="137"/>
    </row>
    <row r="62" spans="1:9" s="3" customFormat="1" ht="15.75" hidden="1">
      <c r="A62" s="1"/>
      <c r="B62" s="63"/>
      <c r="C62" s="100"/>
      <c r="D62" s="5"/>
      <c r="E62" s="116"/>
      <c r="F62" s="5">
        <f t="shared" si="1"/>
        <v>0</v>
      </c>
      <c r="G62" s="137"/>
      <c r="H62" s="137"/>
      <c r="I62" s="137"/>
    </row>
    <row r="63" spans="1:9" s="3" customFormat="1" ht="15.75" hidden="1">
      <c r="A63" s="1"/>
      <c r="B63" s="63" t="s">
        <v>226</v>
      </c>
      <c r="C63" s="100"/>
      <c r="D63" s="5"/>
      <c r="E63" s="116"/>
      <c r="F63" s="5">
        <f t="shared" si="1"/>
        <v>0</v>
      </c>
      <c r="G63" s="137"/>
      <c r="H63" s="137"/>
      <c r="I63" s="137"/>
    </row>
    <row r="64" spans="1:9" s="3" customFormat="1" ht="15.75" hidden="1">
      <c r="A64" s="1"/>
      <c r="B64" s="63"/>
      <c r="C64" s="100"/>
      <c r="D64" s="5"/>
      <c r="E64" s="116"/>
      <c r="F64" s="5">
        <f t="shared" si="1"/>
        <v>0</v>
      </c>
      <c r="G64" s="137"/>
      <c r="H64" s="137"/>
      <c r="I64" s="137"/>
    </row>
    <row r="65" spans="1:9" s="3" customFormat="1" ht="15.75" hidden="1">
      <c r="A65" s="1"/>
      <c r="B65" s="139" t="s">
        <v>551</v>
      </c>
      <c r="C65" s="100">
        <v>2</v>
      </c>
      <c r="D65" s="5">
        <v>0</v>
      </c>
      <c r="E65" s="116"/>
      <c r="F65" s="5">
        <f t="shared" si="1"/>
        <v>0</v>
      </c>
      <c r="G65" s="137"/>
      <c r="H65" s="137"/>
      <c r="I65" s="137"/>
    </row>
    <row r="66" spans="1:9" s="3" customFormat="1" ht="15.75" hidden="1">
      <c r="A66" s="1"/>
      <c r="B66" s="139" t="s">
        <v>552</v>
      </c>
      <c r="C66" s="100">
        <v>2</v>
      </c>
      <c r="D66" s="5">
        <v>0</v>
      </c>
      <c r="E66" s="116"/>
      <c r="F66" s="5">
        <f t="shared" si="1"/>
        <v>0</v>
      </c>
      <c r="G66" s="137"/>
      <c r="H66" s="137"/>
      <c r="I66" s="137"/>
    </row>
    <row r="67" spans="1:9" s="3" customFormat="1" ht="31.5" hidden="1">
      <c r="A67" s="1"/>
      <c r="B67" s="63" t="s">
        <v>227</v>
      </c>
      <c r="C67" s="100"/>
      <c r="D67" s="5">
        <f>SUM(D65:D66)</f>
        <v>0</v>
      </c>
      <c r="E67" s="116"/>
      <c r="F67" s="5">
        <f t="shared" si="1"/>
        <v>0</v>
      </c>
      <c r="G67" s="137"/>
      <c r="H67" s="137"/>
      <c r="I67" s="137"/>
    </row>
    <row r="68" spans="1:9" s="3" customFormat="1" ht="31.5">
      <c r="A68" s="1">
        <v>24</v>
      </c>
      <c r="B68" s="9" t="s">
        <v>55</v>
      </c>
      <c r="C68" s="100"/>
      <c r="D68" s="14">
        <f>SUM(D69:D71)</f>
        <v>23655</v>
      </c>
      <c r="E68" s="14">
        <f>SUM(E69:E71)</f>
        <v>0</v>
      </c>
      <c r="F68" s="14">
        <f t="shared" si="1"/>
        <v>23655</v>
      </c>
      <c r="G68" s="137"/>
      <c r="H68" s="137"/>
      <c r="I68" s="137"/>
    </row>
    <row r="69" spans="1:9" s="3" customFormat="1" ht="31.5">
      <c r="A69" s="1">
        <v>25</v>
      </c>
      <c r="B69" s="87" t="s">
        <v>406</v>
      </c>
      <c r="C69" s="100">
        <v>1</v>
      </c>
      <c r="D69" s="5">
        <f>SUMIF($C$50:$C$68,"1",D$50:D$68)</f>
        <v>0</v>
      </c>
      <c r="E69" s="5">
        <f>SUMIF($C$50:$C$68,"1",E$50:E$68)</f>
        <v>0</v>
      </c>
      <c r="F69" s="5">
        <f t="shared" si="1"/>
        <v>0</v>
      </c>
      <c r="G69" s="137"/>
      <c r="H69" s="137"/>
      <c r="I69" s="137"/>
    </row>
    <row r="70" spans="1:9" s="3" customFormat="1" ht="15.75">
      <c r="A70" s="1">
        <v>26</v>
      </c>
      <c r="B70" s="87" t="s">
        <v>245</v>
      </c>
      <c r="C70" s="100">
        <v>2</v>
      </c>
      <c r="D70" s="5">
        <f>SUMIF($C$50:$C$68,"2",D$50:D$68)</f>
        <v>23655</v>
      </c>
      <c r="E70" s="5">
        <f>SUMIF($C$50:$C$68,"2",E$50:E$68)</f>
        <v>0</v>
      </c>
      <c r="F70" s="5">
        <f t="shared" si="1"/>
        <v>23655</v>
      </c>
      <c r="G70" s="137"/>
      <c r="H70" s="137"/>
      <c r="I70" s="137"/>
    </row>
    <row r="71" spans="1:9" s="3" customFormat="1" ht="15.75">
      <c r="A71" s="1">
        <v>27</v>
      </c>
      <c r="B71" s="87" t="s">
        <v>137</v>
      </c>
      <c r="C71" s="100">
        <v>3</v>
      </c>
      <c r="D71" s="5">
        <f>SUMIF($C$50:$C$68,"3",D$50:D$68)</f>
        <v>0</v>
      </c>
      <c r="E71" s="5">
        <f>SUMIF($C$50:$C$68,"3",E$50:E$68)</f>
        <v>0</v>
      </c>
      <c r="F71" s="5">
        <f t="shared" si="1"/>
        <v>0</v>
      </c>
      <c r="G71" s="137"/>
      <c r="H71" s="137"/>
      <c r="I71" s="137"/>
    </row>
    <row r="72" spans="1:9" s="3" customFormat="1" ht="31.5">
      <c r="A72" s="1">
        <v>28</v>
      </c>
      <c r="B72" s="9" t="s">
        <v>180</v>
      </c>
      <c r="C72" s="100"/>
      <c r="D72" s="14">
        <f>D26+D46+D68</f>
        <v>5377940</v>
      </c>
      <c r="E72" s="14">
        <f>E26+E46+E68</f>
        <v>1445656</v>
      </c>
      <c r="F72" s="14">
        <f t="shared" si="1"/>
        <v>6823596</v>
      </c>
      <c r="G72" s="137"/>
      <c r="H72" s="137"/>
      <c r="I72" s="137"/>
    </row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3" ht="15.75"/>
    <row r="114" ht="15.75"/>
    <row r="115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</sheetData>
  <sheetProtection/>
  <mergeCells count="4">
    <mergeCell ref="B5:B6"/>
    <mergeCell ref="C5:C6"/>
    <mergeCell ref="A1:F1"/>
    <mergeCell ref="A2:F2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portrait" paperSize="9" r:id="rId3"/>
  <headerFooter>
    <oddHeader>&amp;R&amp;"Arial,Normál"&amp;10 
2. melléklet a 2/2017.(III.13.) önkormányzati rendelethez
</oddHeader>
    <oddFooter>&amp;C&amp;P. oldal, összesen: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H32"/>
  <sheetViews>
    <sheetView zoomScalePageLayoutView="0" workbookViewId="0" topLeftCell="A4">
      <selection activeCell="I20" sqref="I20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7" width="13.00390625" style="22" customWidth="1"/>
    <col min="8" max="16384" width="9.140625" style="22" customWidth="1"/>
  </cols>
  <sheetData>
    <row r="1" spans="1:7" s="16" customFormat="1" ht="15.75">
      <c r="A1" s="157" t="s">
        <v>537</v>
      </c>
      <c r="B1" s="157"/>
      <c r="C1" s="157"/>
      <c r="D1" s="157"/>
      <c r="E1" s="157"/>
      <c r="F1" s="157"/>
      <c r="G1" s="157"/>
    </row>
    <row r="2" spans="1:7" s="16" customFormat="1" ht="15.75">
      <c r="A2" s="158" t="s">
        <v>566</v>
      </c>
      <c r="B2" s="158"/>
      <c r="C2" s="158"/>
      <c r="D2" s="158"/>
      <c r="E2" s="158"/>
      <c r="F2" s="158"/>
      <c r="G2" s="158"/>
    </row>
    <row r="3" spans="1:7" s="16" customFormat="1" ht="15.75">
      <c r="A3" s="158" t="s">
        <v>179</v>
      </c>
      <c r="B3" s="158"/>
      <c r="C3" s="158"/>
      <c r="D3" s="158"/>
      <c r="E3" s="158"/>
      <c r="F3" s="158"/>
      <c r="G3" s="158"/>
    </row>
    <row r="4" spans="1:7" ht="15.75">
      <c r="A4" s="158" t="s">
        <v>499</v>
      </c>
      <c r="B4" s="158"/>
      <c r="C4" s="158"/>
      <c r="D4" s="158"/>
      <c r="E4" s="158"/>
      <c r="F4" s="158"/>
      <c r="G4" s="158"/>
    </row>
    <row r="5" spans="1:7" ht="15.75">
      <c r="A5" s="44"/>
      <c r="B5" s="44"/>
      <c r="C5" s="16"/>
      <c r="D5" s="16"/>
      <c r="E5" s="16"/>
      <c r="F5" s="16"/>
      <c r="G5" s="16"/>
    </row>
    <row r="6" spans="1:7" s="3" customFormat="1" ht="15.75">
      <c r="A6" s="1"/>
      <c r="B6" s="1" t="s">
        <v>0</v>
      </c>
      <c r="C6" s="138" t="s">
        <v>1</v>
      </c>
      <c r="D6" s="138" t="s">
        <v>2</v>
      </c>
      <c r="E6" s="138" t="s">
        <v>3</v>
      </c>
      <c r="F6" s="138" t="s">
        <v>6</v>
      </c>
      <c r="G6" s="138" t="s">
        <v>56</v>
      </c>
    </row>
    <row r="7" spans="1:7" s="3" customFormat="1" ht="15.75">
      <c r="A7" s="1">
        <v>1</v>
      </c>
      <c r="B7" s="153" t="s">
        <v>9</v>
      </c>
      <c r="C7" s="4" t="s">
        <v>389</v>
      </c>
      <c r="D7" s="4" t="s">
        <v>412</v>
      </c>
      <c r="E7" s="4" t="s">
        <v>500</v>
      </c>
      <c r="F7" s="4" t="s">
        <v>565</v>
      </c>
      <c r="G7" s="4" t="s">
        <v>5</v>
      </c>
    </row>
    <row r="8" spans="1:7" s="3" customFormat="1" ht="15.75">
      <c r="A8" s="1">
        <v>2</v>
      </c>
      <c r="B8" s="153"/>
      <c r="C8" s="6" t="s">
        <v>4</v>
      </c>
      <c r="D8" s="6" t="s">
        <v>4</v>
      </c>
      <c r="E8" s="6" t="s">
        <v>4</v>
      </c>
      <c r="F8" s="6" t="s">
        <v>4</v>
      </c>
      <c r="G8" s="6" t="s">
        <v>4</v>
      </c>
    </row>
    <row r="9" spans="1:8" ht="15.75">
      <c r="A9" s="1">
        <v>3</v>
      </c>
      <c r="B9" s="46" t="s">
        <v>407</v>
      </c>
      <c r="C9" s="15">
        <f>Bevételek!C135+Bevételek!C136+Bevételek!C138+Bevételek!C139+Bevételek!C144</f>
        <v>4023000</v>
      </c>
      <c r="D9" s="47"/>
      <c r="E9" s="47"/>
      <c r="F9" s="47"/>
      <c r="G9" s="47"/>
      <c r="H9" s="32"/>
    </row>
    <row r="10" spans="1:8" ht="30">
      <c r="A10" s="1">
        <v>4</v>
      </c>
      <c r="B10" s="46" t="s">
        <v>408</v>
      </c>
      <c r="C10" s="15">
        <f>Bevételek!C184+Bevételek!C185+Bevételek!C186</f>
        <v>0</v>
      </c>
      <c r="D10" s="47"/>
      <c r="E10" s="47"/>
      <c r="F10" s="47"/>
      <c r="G10" s="47"/>
      <c r="H10" s="32"/>
    </row>
    <row r="11" spans="1:8" ht="15.75">
      <c r="A11" s="1">
        <v>5</v>
      </c>
      <c r="B11" s="46" t="s">
        <v>31</v>
      </c>
      <c r="C11" s="15">
        <f>Bevételek!C142+Bevételek!C156+Bevételek!C171</f>
        <v>70000</v>
      </c>
      <c r="D11" s="47"/>
      <c r="E11" s="47"/>
      <c r="F11" s="47"/>
      <c r="G11" s="47"/>
      <c r="H11" s="32"/>
    </row>
    <row r="12" spans="1:8" ht="45">
      <c r="A12" s="1">
        <v>6</v>
      </c>
      <c r="B12" s="46" t="s">
        <v>32</v>
      </c>
      <c r="C12" s="15">
        <f>Bevételek!C165+Bevételek!C181+Bevételek!C182+Bevételek!C183+Bevételek!C220+Bevételek!C225+Bevételek!C229</f>
        <v>830000</v>
      </c>
      <c r="D12" s="47"/>
      <c r="E12" s="47"/>
      <c r="F12" s="47"/>
      <c r="G12" s="47"/>
      <c r="H12" s="32"/>
    </row>
    <row r="13" spans="1:8" ht="15.75">
      <c r="A13" s="1">
        <v>7</v>
      </c>
      <c r="B13" s="46" t="s">
        <v>33</v>
      </c>
      <c r="C13" s="15">
        <f>Bevételek!C231</f>
        <v>0</v>
      </c>
      <c r="D13" s="47"/>
      <c r="E13" s="47"/>
      <c r="F13" s="47"/>
      <c r="G13" s="47"/>
      <c r="H13" s="32"/>
    </row>
    <row r="14" spans="1:8" ht="30">
      <c r="A14" s="1">
        <v>8</v>
      </c>
      <c r="B14" s="46" t="s">
        <v>34</v>
      </c>
      <c r="C14" s="15">
        <f>Bevételek!C230</f>
        <v>0</v>
      </c>
      <c r="D14" s="47"/>
      <c r="E14" s="47"/>
      <c r="F14" s="47"/>
      <c r="G14" s="47"/>
      <c r="H14" s="32"/>
    </row>
    <row r="15" spans="1:8" ht="30">
      <c r="A15" s="1">
        <v>9</v>
      </c>
      <c r="B15" s="46" t="s">
        <v>409</v>
      </c>
      <c r="C15" s="15">
        <f>Bevételek!C50+Bevételek!C110+Bevételek!C240+Bevételek!C254</f>
        <v>0</v>
      </c>
      <c r="D15" s="47"/>
      <c r="E15" s="47"/>
      <c r="F15" s="47"/>
      <c r="G15" s="47"/>
      <c r="H15" s="32"/>
    </row>
    <row r="16" spans="1:8" s="24" customFormat="1" ht="15.75">
      <c r="A16" s="1">
        <v>10</v>
      </c>
      <c r="B16" s="48" t="s">
        <v>60</v>
      </c>
      <c r="C16" s="18">
        <f>SUM(C9:C15)</f>
        <v>4923000</v>
      </c>
      <c r="D16" s="47"/>
      <c r="E16" s="47"/>
      <c r="F16" s="47"/>
      <c r="G16" s="47"/>
      <c r="H16" s="32"/>
    </row>
    <row r="17" spans="1:8" ht="15.75">
      <c r="A17" s="1">
        <v>11</v>
      </c>
      <c r="B17" s="48" t="s">
        <v>61</v>
      </c>
      <c r="C17" s="18">
        <f>ROUNDDOWN(C16*0.5,0)</f>
        <v>2461500</v>
      </c>
      <c r="D17" s="47"/>
      <c r="E17" s="47"/>
      <c r="F17" s="47"/>
      <c r="G17" s="47"/>
      <c r="H17" s="32"/>
    </row>
    <row r="18" spans="1:8" ht="30">
      <c r="A18" s="1">
        <v>12</v>
      </c>
      <c r="B18" s="46" t="s">
        <v>36</v>
      </c>
      <c r="C18" s="15">
        <v>0</v>
      </c>
      <c r="D18" s="15">
        <v>0</v>
      </c>
      <c r="E18" s="15">
        <v>0</v>
      </c>
      <c r="F18" s="15">
        <v>0</v>
      </c>
      <c r="G18" s="15">
        <f aca="true" t="shared" si="0" ref="G18:G25">C18+D18+E18+F18</f>
        <v>0</v>
      </c>
      <c r="H18" s="32"/>
    </row>
    <row r="19" spans="1:8" ht="30">
      <c r="A19" s="1">
        <v>13</v>
      </c>
      <c r="B19" s="46" t="s">
        <v>43</v>
      </c>
      <c r="C19" s="15">
        <v>0</v>
      </c>
      <c r="D19" s="15">
        <v>0</v>
      </c>
      <c r="E19" s="15">
        <v>0</v>
      </c>
      <c r="F19" s="15">
        <v>0</v>
      </c>
      <c r="G19" s="15">
        <f t="shared" si="0"/>
        <v>0</v>
      </c>
      <c r="H19" s="32"/>
    </row>
    <row r="20" spans="1:8" ht="15.75">
      <c r="A20" s="1">
        <v>14</v>
      </c>
      <c r="B20" s="46" t="s">
        <v>38</v>
      </c>
      <c r="C20" s="15">
        <v>0</v>
      </c>
      <c r="D20" s="15">
        <v>0</v>
      </c>
      <c r="E20" s="15">
        <v>0</v>
      </c>
      <c r="F20" s="15">
        <v>0</v>
      </c>
      <c r="G20" s="15">
        <f t="shared" si="0"/>
        <v>0</v>
      </c>
      <c r="H20" s="32"/>
    </row>
    <row r="21" spans="1:8" ht="15.75">
      <c r="A21" s="1">
        <v>15</v>
      </c>
      <c r="B21" s="46" t="s">
        <v>39</v>
      </c>
      <c r="C21" s="15">
        <v>0</v>
      </c>
      <c r="D21" s="15">
        <v>0</v>
      </c>
      <c r="E21" s="15">
        <v>0</v>
      </c>
      <c r="F21" s="15">
        <v>0</v>
      </c>
      <c r="G21" s="15">
        <f t="shared" si="0"/>
        <v>0</v>
      </c>
      <c r="H21" s="32"/>
    </row>
    <row r="22" spans="1:8" ht="15.75">
      <c r="A22" s="1">
        <v>16</v>
      </c>
      <c r="B22" s="46" t="s">
        <v>40</v>
      </c>
      <c r="C22" s="15">
        <v>0</v>
      </c>
      <c r="D22" s="15">
        <v>0</v>
      </c>
      <c r="E22" s="15">
        <v>0</v>
      </c>
      <c r="F22" s="15">
        <v>0</v>
      </c>
      <c r="G22" s="15">
        <f t="shared" si="0"/>
        <v>0</v>
      </c>
      <c r="H22" s="32"/>
    </row>
    <row r="23" spans="1:8" ht="15.75">
      <c r="A23" s="1">
        <v>17</v>
      </c>
      <c r="B23" s="46" t="s">
        <v>44</v>
      </c>
      <c r="C23" s="15">
        <v>0</v>
      </c>
      <c r="D23" s="15">
        <v>0</v>
      </c>
      <c r="E23" s="15">
        <v>0</v>
      </c>
      <c r="F23" s="15">
        <v>0</v>
      </c>
      <c r="G23" s="15">
        <f t="shared" si="0"/>
        <v>0</v>
      </c>
      <c r="H23" s="32"/>
    </row>
    <row r="24" spans="1:8" ht="30">
      <c r="A24" s="1">
        <v>18</v>
      </c>
      <c r="B24" s="46" t="s">
        <v>99</v>
      </c>
      <c r="C24" s="15">
        <v>0</v>
      </c>
      <c r="D24" s="15">
        <v>0</v>
      </c>
      <c r="E24" s="15">
        <v>0</v>
      </c>
      <c r="F24" s="15">
        <v>0</v>
      </c>
      <c r="G24" s="15">
        <f t="shared" si="0"/>
        <v>0</v>
      </c>
      <c r="H24" s="32"/>
    </row>
    <row r="25" spans="1:8" s="24" customFormat="1" ht="15.75">
      <c r="A25" s="1">
        <v>19</v>
      </c>
      <c r="B25" s="48" t="s">
        <v>62</v>
      </c>
      <c r="C25" s="18">
        <f>SUM(C18:C24)</f>
        <v>0</v>
      </c>
      <c r="D25" s="18">
        <f>SUM(D18:D24)</f>
        <v>0</v>
      </c>
      <c r="E25" s="18">
        <f>SUM(E18:E24)</f>
        <v>0</v>
      </c>
      <c r="F25" s="18">
        <f>SUM(F18:F24)</f>
        <v>0</v>
      </c>
      <c r="G25" s="18">
        <f t="shared" si="0"/>
        <v>0</v>
      </c>
      <c r="H25" s="32"/>
    </row>
    <row r="26" spans="1:8" s="24" customFormat="1" ht="29.25">
      <c r="A26" s="1">
        <v>20</v>
      </c>
      <c r="B26" s="48" t="s">
        <v>63</v>
      </c>
      <c r="C26" s="18">
        <f>C17-C25</f>
        <v>2461500</v>
      </c>
      <c r="D26" s="47"/>
      <c r="E26" s="47"/>
      <c r="F26" s="47"/>
      <c r="G26" s="47"/>
      <c r="H26" s="32"/>
    </row>
    <row r="27" spans="1:8" s="24" customFormat="1" ht="42.75">
      <c r="A27" s="1">
        <v>21</v>
      </c>
      <c r="B27" s="49" t="s">
        <v>404</v>
      </c>
      <c r="C27" s="18">
        <f>SUM(C28:C32)</f>
        <v>0</v>
      </c>
      <c r="D27" s="18">
        <f>SUM(D28:D32)</f>
        <v>0</v>
      </c>
      <c r="E27" s="18">
        <f>SUM(E28:E32)</f>
        <v>0</v>
      </c>
      <c r="F27" s="18">
        <f>SUM(F28:F32)</f>
        <v>0</v>
      </c>
      <c r="G27" s="18">
        <f>SUM(G28:G32)</f>
        <v>0</v>
      </c>
      <c r="H27" s="32"/>
    </row>
    <row r="28" spans="1:8" ht="30">
      <c r="A28" s="1">
        <v>22</v>
      </c>
      <c r="B28" s="46" t="s">
        <v>411</v>
      </c>
      <c r="C28" s="15">
        <v>0</v>
      </c>
      <c r="D28" s="15">
        <v>0</v>
      </c>
      <c r="E28" s="15">
        <v>0</v>
      </c>
      <c r="F28" s="15">
        <v>0</v>
      </c>
      <c r="G28" s="15">
        <f>C28+D28+E28+F28</f>
        <v>0</v>
      </c>
      <c r="H28" s="32"/>
    </row>
    <row r="29" spans="1:8" ht="45">
      <c r="A29" s="1">
        <v>23</v>
      </c>
      <c r="B29" s="46" t="s">
        <v>134</v>
      </c>
      <c r="C29" s="15">
        <v>0</v>
      </c>
      <c r="D29" s="15">
        <v>0</v>
      </c>
      <c r="E29" s="15">
        <v>0</v>
      </c>
      <c r="F29" s="15">
        <v>0</v>
      </c>
      <c r="G29" s="15">
        <f>C29+D29+E29+F29</f>
        <v>0</v>
      </c>
      <c r="H29" s="32"/>
    </row>
    <row r="30" spans="1:8" ht="30">
      <c r="A30" s="1">
        <v>24</v>
      </c>
      <c r="B30" s="46" t="s">
        <v>101</v>
      </c>
      <c r="C30" s="15">
        <v>0</v>
      </c>
      <c r="D30" s="15">
        <v>0</v>
      </c>
      <c r="E30" s="15">
        <v>0</v>
      </c>
      <c r="F30" s="15">
        <v>0</v>
      </c>
      <c r="G30" s="15">
        <f>C30+D30+E30+F30</f>
        <v>0</v>
      </c>
      <c r="H30" s="32"/>
    </row>
    <row r="31" spans="1:8" ht="15.75">
      <c r="A31" s="1">
        <v>25</v>
      </c>
      <c r="B31" s="46" t="s">
        <v>98</v>
      </c>
      <c r="C31" s="15">
        <v>0</v>
      </c>
      <c r="D31" s="15">
        <v>0</v>
      </c>
      <c r="E31" s="15">
        <v>0</v>
      </c>
      <c r="F31" s="15">
        <v>0</v>
      </c>
      <c r="G31" s="15">
        <f>C31+D31+E31+F31</f>
        <v>0</v>
      </c>
      <c r="H31" s="32"/>
    </row>
    <row r="32" spans="1:8" ht="45">
      <c r="A32" s="1">
        <v>26</v>
      </c>
      <c r="B32" s="46" t="s">
        <v>403</v>
      </c>
      <c r="C32" s="15">
        <v>0</v>
      </c>
      <c r="D32" s="15">
        <v>0</v>
      </c>
      <c r="E32" s="15">
        <v>0</v>
      </c>
      <c r="F32" s="15">
        <v>0</v>
      </c>
      <c r="G32" s="15">
        <f>C32+D32+E32+F32</f>
        <v>0</v>
      </c>
      <c r="H32" s="32"/>
    </row>
  </sheetData>
  <sheetProtection/>
  <mergeCells count="5">
    <mergeCell ref="A1:G1"/>
    <mergeCell ref="A3:G3"/>
    <mergeCell ref="A4:G4"/>
    <mergeCell ref="B7:B8"/>
    <mergeCell ref="A2:G2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88" r:id="rId1"/>
  <headerFooter>
    <oddHeader>&amp;R&amp;"Arial,Normál"&amp;10
3. melléklet a 2/2017.(III.13.) önkormányzati rendelethez
</oddHeader>
    <oddFooter>&amp;C&amp;P.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28"/>
  <sheetViews>
    <sheetView zoomScalePageLayoutView="0" workbookViewId="0" topLeftCell="A1">
      <selection activeCell="C39" sqref="C39"/>
    </sheetView>
  </sheetViews>
  <sheetFormatPr defaultColWidth="9.140625" defaultRowHeight="15"/>
  <cols>
    <col min="1" max="1" width="5.7109375" style="0" customWidth="1"/>
    <col min="2" max="2" width="68.28125" style="0" customWidth="1"/>
    <col min="3" max="6" width="9.140625" style="0" customWidth="1"/>
  </cols>
  <sheetData>
    <row r="1" spans="1:6" s="2" customFormat="1" ht="15.75">
      <c r="A1" s="151" t="s">
        <v>539</v>
      </c>
      <c r="B1" s="151"/>
      <c r="C1" s="151"/>
      <c r="D1" s="151"/>
      <c r="E1" s="151"/>
      <c r="F1" s="151"/>
    </row>
    <row r="2" spans="1:6" s="2" customFormat="1" ht="15.75">
      <c r="A2" s="151" t="s">
        <v>498</v>
      </c>
      <c r="B2" s="151"/>
      <c r="C2" s="151"/>
      <c r="D2" s="151"/>
      <c r="E2" s="151"/>
      <c r="F2" s="151"/>
    </row>
    <row r="3" spans="1:6" s="10" customFormat="1" ht="15.75">
      <c r="A3" s="2"/>
      <c r="B3" s="2"/>
      <c r="C3" s="2"/>
      <c r="D3" s="2"/>
      <c r="E3" s="2"/>
      <c r="F3" s="2"/>
    </row>
    <row r="4" spans="1:6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</row>
    <row r="5" spans="1:6" s="10" customFormat="1" ht="15.75">
      <c r="A5" s="1">
        <v>1</v>
      </c>
      <c r="B5" s="159" t="s">
        <v>9</v>
      </c>
      <c r="C5" s="6" t="s">
        <v>389</v>
      </c>
      <c r="D5" s="6" t="s">
        <v>412</v>
      </c>
      <c r="E5" s="6" t="s">
        <v>500</v>
      </c>
      <c r="F5" s="6" t="s">
        <v>5</v>
      </c>
    </row>
    <row r="6" spans="1:7" s="10" customFormat="1" ht="15.75">
      <c r="A6" s="1">
        <v>2</v>
      </c>
      <c r="B6" s="160"/>
      <c r="C6" s="6" t="s">
        <v>4</v>
      </c>
      <c r="D6" s="6" t="s">
        <v>4</v>
      </c>
      <c r="E6" s="6" t="s">
        <v>4</v>
      </c>
      <c r="F6" s="6" t="s">
        <v>4</v>
      </c>
      <c r="G6" s="12"/>
    </row>
    <row r="7" spans="1:7" s="10" customFormat="1" ht="31.5">
      <c r="A7" s="1">
        <v>3</v>
      </c>
      <c r="B7" s="7" t="s">
        <v>17</v>
      </c>
      <c r="C7" s="14">
        <v>0</v>
      </c>
      <c r="D7" s="14">
        <v>0</v>
      </c>
      <c r="E7" s="14">
        <v>0</v>
      </c>
      <c r="F7" s="14">
        <f>C7+D7+E7</f>
        <v>0</v>
      </c>
      <c r="G7" s="12"/>
    </row>
    <row r="8" spans="1:7" s="10" customFormat="1" ht="31.5">
      <c r="A8" s="1">
        <v>4</v>
      </c>
      <c r="B8" s="7" t="s">
        <v>18</v>
      </c>
      <c r="C8" s="14">
        <v>0</v>
      </c>
      <c r="D8" s="14">
        <v>0</v>
      </c>
      <c r="E8" s="14">
        <v>0</v>
      </c>
      <c r="F8" s="14">
        <f>C8+D8+E8</f>
        <v>0</v>
      </c>
      <c r="G8" s="12"/>
    </row>
    <row r="9" spans="1:7" s="10" customFormat="1" ht="15.75" hidden="1">
      <c r="A9" s="1"/>
      <c r="B9" s="7" t="s">
        <v>19</v>
      </c>
      <c r="C9" s="5"/>
      <c r="D9" s="5"/>
      <c r="E9" s="5"/>
      <c r="F9" s="14"/>
      <c r="G9" s="12"/>
    </row>
    <row r="10" spans="1:7" s="10" customFormat="1" ht="15.75" hidden="1">
      <c r="A10" s="1"/>
      <c r="B10" s="7" t="s">
        <v>20</v>
      </c>
      <c r="C10" s="5"/>
      <c r="D10" s="5"/>
      <c r="E10" s="5"/>
      <c r="F10" s="14"/>
      <c r="G10" s="12"/>
    </row>
    <row r="11" spans="1:7" s="10" customFormat="1" ht="15.75" hidden="1">
      <c r="A11" s="1"/>
      <c r="B11" s="7" t="s">
        <v>21</v>
      </c>
      <c r="C11" s="5"/>
      <c r="D11" s="5"/>
      <c r="E11" s="5"/>
      <c r="F11" s="14">
        <f>C11+D11+E11</f>
        <v>0</v>
      </c>
      <c r="G11" s="12"/>
    </row>
    <row r="12" spans="1:7" s="10" customFormat="1" ht="15.75" hidden="1">
      <c r="A12" s="1"/>
      <c r="B12" s="7" t="s">
        <v>22</v>
      </c>
      <c r="C12" s="5"/>
      <c r="D12" s="5"/>
      <c r="E12" s="5"/>
      <c r="F12" s="14">
        <f>C12+D12+E12</f>
        <v>0</v>
      </c>
      <c r="G12" s="12"/>
    </row>
    <row r="13" spans="1:7" s="10" customFormat="1" ht="15.75" hidden="1">
      <c r="A13" s="1"/>
      <c r="B13" s="7" t="s">
        <v>25</v>
      </c>
      <c r="C13" s="5"/>
      <c r="D13" s="5"/>
      <c r="E13" s="5"/>
      <c r="F13" s="14">
        <f>C13+D13+E13</f>
        <v>0</v>
      </c>
      <c r="G13" s="12"/>
    </row>
    <row r="14" spans="1:7" s="10" customFormat="1" ht="15.75" hidden="1">
      <c r="A14" s="1"/>
      <c r="B14" s="7" t="s">
        <v>23</v>
      </c>
      <c r="C14" s="5"/>
      <c r="D14" s="5"/>
      <c r="E14" s="5"/>
      <c r="F14" s="14">
        <f>C14+D14+E14</f>
        <v>0</v>
      </c>
      <c r="G14" s="12"/>
    </row>
    <row r="15" spans="1:7" s="10" customFormat="1" ht="15.75" hidden="1">
      <c r="A15" s="1"/>
      <c r="B15" s="7" t="s">
        <v>24</v>
      </c>
      <c r="C15" s="5"/>
      <c r="D15" s="5"/>
      <c r="E15" s="5"/>
      <c r="F15" s="14">
        <f>C15+D15+E15</f>
        <v>0</v>
      </c>
      <c r="G15" s="12"/>
    </row>
    <row r="16" spans="1:7" s="10" customFormat="1" ht="15.75" hidden="1">
      <c r="A16" s="1"/>
      <c r="B16" s="7" t="s">
        <v>26</v>
      </c>
      <c r="C16" s="5"/>
      <c r="D16" s="5"/>
      <c r="E16" s="5"/>
      <c r="F16" s="14"/>
      <c r="G16" s="12"/>
    </row>
    <row r="17" spans="1:7" s="10" customFormat="1" ht="15.75" hidden="1">
      <c r="A17" s="1"/>
      <c r="B17" s="7" t="s">
        <v>20</v>
      </c>
      <c r="C17" s="5"/>
      <c r="D17" s="5"/>
      <c r="E17" s="5"/>
      <c r="F17" s="14"/>
      <c r="G17" s="12"/>
    </row>
    <row r="18" spans="1:7" s="10" customFormat="1" ht="15.75" hidden="1">
      <c r="A18" s="1"/>
      <c r="B18" s="7" t="s">
        <v>27</v>
      </c>
      <c r="C18" s="5"/>
      <c r="D18" s="5"/>
      <c r="E18" s="5"/>
      <c r="F18" s="14">
        <f>C18+D18+E18</f>
        <v>0</v>
      </c>
      <c r="G18" s="12"/>
    </row>
    <row r="19" spans="1:7" s="10" customFormat="1" ht="15.75" hidden="1">
      <c r="A19" s="1"/>
      <c r="B19" s="7"/>
      <c r="C19" s="5"/>
      <c r="D19" s="5"/>
      <c r="E19" s="5"/>
      <c r="F19" s="14"/>
      <c r="G19" s="12"/>
    </row>
    <row r="20" spans="1:7" s="10" customFormat="1" ht="15.75" hidden="1">
      <c r="A20" s="1"/>
      <c r="B20" s="7"/>
      <c r="C20" s="5"/>
      <c r="D20" s="5"/>
      <c r="E20" s="5"/>
      <c r="F20" s="14"/>
      <c r="G20" s="12"/>
    </row>
    <row r="21" spans="1:7" s="10" customFormat="1" ht="15.75" hidden="1">
      <c r="A21" s="1"/>
      <c r="B21" s="7"/>
      <c r="C21" s="5"/>
      <c r="D21" s="5"/>
      <c r="E21" s="5"/>
      <c r="F21" s="14"/>
      <c r="G21" s="12"/>
    </row>
    <row r="22" spans="1:7" s="10" customFormat="1" ht="15.75" hidden="1">
      <c r="A22" s="1"/>
      <c r="B22" s="7"/>
      <c r="C22" s="5"/>
      <c r="D22" s="5"/>
      <c r="E22" s="5"/>
      <c r="F22" s="14"/>
      <c r="G22" s="12"/>
    </row>
    <row r="23" spans="1:7" s="10" customFormat="1" ht="15.75" hidden="1">
      <c r="A23" s="1"/>
      <c r="B23" s="7"/>
      <c r="C23" s="5"/>
      <c r="D23" s="5"/>
      <c r="E23" s="5"/>
      <c r="F23" s="14"/>
      <c r="G23" s="12"/>
    </row>
    <row r="24" spans="1:7" s="10" customFormat="1" ht="15.75" hidden="1">
      <c r="A24" s="1"/>
      <c r="B24" s="7"/>
      <c r="C24" s="5"/>
      <c r="D24" s="5"/>
      <c r="E24" s="5"/>
      <c r="F24" s="14"/>
      <c r="G24" s="12"/>
    </row>
    <row r="25" spans="1:7" s="10" customFormat="1" ht="15.75" hidden="1">
      <c r="A25" s="1"/>
      <c r="B25" s="7"/>
      <c r="C25" s="5"/>
      <c r="D25" s="5"/>
      <c r="E25" s="5"/>
      <c r="F25" s="14"/>
      <c r="G25" s="12"/>
    </row>
    <row r="26" spans="1:7" s="10" customFormat="1" ht="15.75" hidden="1">
      <c r="A26" s="1"/>
      <c r="B26" s="7"/>
      <c r="C26" s="5"/>
      <c r="D26" s="5"/>
      <c r="E26" s="5"/>
      <c r="F26" s="14"/>
      <c r="G26" s="12"/>
    </row>
    <row r="27" spans="1:6" ht="15.75" hidden="1">
      <c r="A27" s="1"/>
      <c r="B27" s="7"/>
      <c r="C27" s="5"/>
      <c r="D27" s="5"/>
      <c r="E27" s="5"/>
      <c r="F27" s="14"/>
    </row>
    <row r="28" spans="1:6" ht="15.75" hidden="1">
      <c r="A28" s="1"/>
      <c r="B28" s="7"/>
      <c r="C28" s="5"/>
      <c r="D28" s="5"/>
      <c r="E28" s="5"/>
      <c r="F28" s="14"/>
    </row>
  </sheetData>
  <sheetProtection/>
  <mergeCells count="3">
    <mergeCell ref="B5:B6"/>
    <mergeCell ref="A1:F1"/>
    <mergeCell ref="A2:F2"/>
  </mergeCells>
  <printOptions horizontalCentered="1"/>
  <pageMargins left="0.4724409448818898" right="0.35433070866141736" top="0.7480314960629921" bottom="0.7480314960629921" header="0.31496062992125984" footer="0.31496062992125984"/>
  <pageSetup horizontalDpi="300" verticalDpi="300" orientation="landscape" paperSize="9" r:id="rId1"/>
  <headerFooter>
    <oddHeader>&amp;R&amp;"Arial,Normál"&amp;10
4. melléklet a 2/2017.(III.13.) önkormányzati rendelethez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N32"/>
  <sheetViews>
    <sheetView zoomScalePageLayoutView="0" workbookViewId="0" topLeftCell="A19">
      <selection activeCell="M3" sqref="M1:M16384"/>
    </sheetView>
  </sheetViews>
  <sheetFormatPr defaultColWidth="9.140625" defaultRowHeight="15"/>
  <cols>
    <col min="1" max="1" width="36.7109375" style="0" customWidth="1"/>
    <col min="2" max="2" width="9.140625" style="0" customWidth="1"/>
    <col min="3" max="3" width="9.140625" style="73" customWidth="1"/>
    <col min="4" max="4" width="9.140625" style="0" customWidth="1"/>
    <col min="5" max="5" width="9.140625" style="0" hidden="1" customWidth="1"/>
    <col min="6" max="7" width="15.57421875" style="0" hidden="1" customWidth="1"/>
    <col min="8" max="8" width="36.7109375" style="0" customWidth="1"/>
    <col min="12" max="12" width="9.140625" style="0" hidden="1" customWidth="1"/>
    <col min="13" max="13" width="15.421875" style="0" hidden="1" customWidth="1"/>
    <col min="14" max="14" width="12.140625" style="0" hidden="1" customWidth="1"/>
  </cols>
  <sheetData>
    <row r="1" spans="1:13" s="2" customFormat="1" ht="15.75" customHeight="1">
      <c r="A1" s="166" t="s">
        <v>577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s="2" customFormat="1" ht="15.75">
      <c r="A2" s="151" t="s">
        <v>520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2:7" ht="15">
      <c r="B3" s="42"/>
      <c r="C3" s="130"/>
      <c r="D3" s="42"/>
      <c r="E3" s="42"/>
      <c r="F3" s="42"/>
      <c r="G3" s="42"/>
    </row>
    <row r="4" spans="1:14" s="11" customFormat="1" ht="47.25">
      <c r="A4" s="88" t="s">
        <v>9</v>
      </c>
      <c r="B4" s="4" t="s">
        <v>574</v>
      </c>
      <c r="C4" s="4" t="s">
        <v>575</v>
      </c>
      <c r="D4" s="4" t="s">
        <v>576</v>
      </c>
      <c r="E4" s="4" t="s">
        <v>554</v>
      </c>
      <c r="F4" s="4" t="s">
        <v>576</v>
      </c>
      <c r="G4" s="4" t="s">
        <v>546</v>
      </c>
      <c r="H4" s="88" t="s">
        <v>9</v>
      </c>
      <c r="I4" s="4" t="s">
        <v>574</v>
      </c>
      <c r="J4" s="4" t="s">
        <v>575</v>
      </c>
      <c r="K4" s="4" t="s">
        <v>576</v>
      </c>
      <c r="L4" s="4" t="s">
        <v>554</v>
      </c>
      <c r="M4" s="4" t="s">
        <v>576</v>
      </c>
      <c r="N4" s="4" t="s">
        <v>546</v>
      </c>
    </row>
    <row r="5" spans="1:13" s="95" customFormat="1" ht="16.5">
      <c r="A5" s="154" t="s">
        <v>53</v>
      </c>
      <c r="B5" s="154"/>
      <c r="C5" s="154"/>
      <c r="D5" s="154"/>
      <c r="E5" s="154"/>
      <c r="F5" s="154"/>
      <c r="G5" s="133"/>
      <c r="H5" s="163" t="s">
        <v>147</v>
      </c>
      <c r="I5" s="164"/>
      <c r="J5" s="164"/>
      <c r="K5" s="165"/>
      <c r="L5" s="96"/>
      <c r="M5" s="128"/>
    </row>
    <row r="6" spans="1:14" s="11" customFormat="1" ht="31.5">
      <c r="A6" s="90" t="s">
        <v>303</v>
      </c>
      <c r="B6" s="5">
        <v>8160</v>
      </c>
      <c r="C6" s="5">
        <v>9353</v>
      </c>
      <c r="D6" s="5">
        <v>8657</v>
      </c>
      <c r="E6" s="5">
        <v>8929</v>
      </c>
      <c r="F6" s="5">
        <f>Összesen!F7</f>
        <v>8657495</v>
      </c>
      <c r="G6" s="5" t="e">
        <f>Összesen!#REF!</f>
        <v>#REF!</v>
      </c>
      <c r="H6" s="92" t="s">
        <v>45</v>
      </c>
      <c r="I6" s="5">
        <v>2996</v>
      </c>
      <c r="J6" s="5">
        <v>3299</v>
      </c>
      <c r="K6" s="5">
        <v>5852</v>
      </c>
      <c r="L6" s="5">
        <v>4374</v>
      </c>
      <c r="M6" s="5">
        <f>Összesen!K7</f>
        <v>5851951</v>
      </c>
      <c r="N6" s="5" t="e">
        <f>Összesen!#REF!</f>
        <v>#REF!</v>
      </c>
    </row>
    <row r="7" spans="1:14" s="11" customFormat="1" ht="30">
      <c r="A7" s="90" t="s">
        <v>325</v>
      </c>
      <c r="B7" s="5">
        <v>2854</v>
      </c>
      <c r="C7" s="5">
        <v>4747</v>
      </c>
      <c r="D7" s="5">
        <v>4441</v>
      </c>
      <c r="E7" s="5">
        <v>4447</v>
      </c>
      <c r="F7" s="5">
        <f>Összesen!F8</f>
        <v>4441000</v>
      </c>
      <c r="G7" s="5" t="e">
        <f>Összesen!#REF!</f>
        <v>#REF!</v>
      </c>
      <c r="H7" s="92" t="s">
        <v>89</v>
      </c>
      <c r="I7" s="5">
        <v>743</v>
      </c>
      <c r="J7" s="5">
        <v>809</v>
      </c>
      <c r="K7" s="5">
        <v>1201</v>
      </c>
      <c r="L7" s="5">
        <v>1064</v>
      </c>
      <c r="M7" s="5">
        <f>Összesen!K8</f>
        <v>1201210</v>
      </c>
      <c r="N7" s="5" t="e">
        <f>Összesen!#REF!</f>
        <v>#REF!</v>
      </c>
    </row>
    <row r="8" spans="1:14" s="11" customFormat="1" ht="15.75">
      <c r="A8" s="90" t="s">
        <v>53</v>
      </c>
      <c r="B8" s="5">
        <v>2197</v>
      </c>
      <c r="C8" s="5">
        <v>1419</v>
      </c>
      <c r="D8" s="5">
        <v>1380</v>
      </c>
      <c r="E8" s="5">
        <v>1042</v>
      </c>
      <c r="F8" s="5">
        <f>Összesen!F9</f>
        <v>1379550</v>
      </c>
      <c r="G8" s="5" t="e">
        <f>Összesen!#REF!</f>
        <v>#REF!</v>
      </c>
      <c r="H8" s="92" t="s">
        <v>90</v>
      </c>
      <c r="I8" s="5">
        <v>6566</v>
      </c>
      <c r="J8" s="5">
        <v>4403</v>
      </c>
      <c r="K8" s="5">
        <v>9190</v>
      </c>
      <c r="L8" s="5">
        <v>3880</v>
      </c>
      <c r="M8" s="5">
        <f>Összesen!K9</f>
        <v>9190350</v>
      </c>
      <c r="N8" s="5" t="e">
        <f>Összesen!#REF!</f>
        <v>#REF!</v>
      </c>
    </row>
    <row r="9" spans="1:14" s="11" customFormat="1" ht="15.75">
      <c r="A9" s="156" t="s">
        <v>383</v>
      </c>
      <c r="B9" s="149">
        <v>200</v>
      </c>
      <c r="C9" s="149">
        <v>300</v>
      </c>
      <c r="D9" s="149">
        <v>0</v>
      </c>
      <c r="E9" s="131"/>
      <c r="F9" s="161">
        <f>Összesen!F10</f>
        <v>0</v>
      </c>
      <c r="G9" s="161" t="e">
        <f>Összesen!#REF!</f>
        <v>#REF!</v>
      </c>
      <c r="H9" s="92" t="s">
        <v>91</v>
      </c>
      <c r="I9" s="5">
        <v>120</v>
      </c>
      <c r="J9" s="5">
        <v>130</v>
      </c>
      <c r="K9" s="5">
        <v>500</v>
      </c>
      <c r="L9" s="5">
        <v>630</v>
      </c>
      <c r="M9" s="5">
        <f>Összesen!K10</f>
        <v>500000</v>
      </c>
      <c r="N9" s="5" t="e">
        <f>Összesen!#REF!</f>
        <v>#REF!</v>
      </c>
    </row>
    <row r="10" spans="1:14" s="11" customFormat="1" ht="15.75">
      <c r="A10" s="156"/>
      <c r="B10" s="149"/>
      <c r="C10" s="149"/>
      <c r="D10" s="149"/>
      <c r="E10" s="132">
        <v>300</v>
      </c>
      <c r="F10" s="162"/>
      <c r="G10" s="162"/>
      <c r="H10" s="92" t="s">
        <v>92</v>
      </c>
      <c r="I10" s="5">
        <v>943</v>
      </c>
      <c r="J10" s="5">
        <v>1412</v>
      </c>
      <c r="K10" s="5">
        <v>969</v>
      </c>
      <c r="L10" s="5">
        <v>3308</v>
      </c>
      <c r="M10" s="5">
        <f>Összesen!K11</f>
        <v>968473</v>
      </c>
      <c r="N10" s="5" t="e">
        <f>Összesen!#REF!</f>
        <v>#REF!</v>
      </c>
    </row>
    <row r="11" spans="1:14" s="11" customFormat="1" ht="15.75">
      <c r="A11" s="91" t="s">
        <v>94</v>
      </c>
      <c r="B11" s="13">
        <f aca="true" t="shared" si="0" ref="B11:G11">SUM(B6:B10)</f>
        <v>13411</v>
      </c>
      <c r="C11" s="13">
        <f t="shared" si="0"/>
        <v>15819</v>
      </c>
      <c r="D11" s="13">
        <f t="shared" si="0"/>
        <v>14478</v>
      </c>
      <c r="E11" s="13">
        <f t="shared" si="0"/>
        <v>14718</v>
      </c>
      <c r="F11" s="13">
        <f t="shared" si="0"/>
        <v>14478045</v>
      </c>
      <c r="G11" s="13" t="e">
        <f t="shared" si="0"/>
        <v>#REF!</v>
      </c>
      <c r="H11" s="91" t="s">
        <v>95</v>
      </c>
      <c r="I11" s="13">
        <f aca="true" t="shared" si="1" ref="I11:N11">SUM(I6:I10)</f>
        <v>11368</v>
      </c>
      <c r="J11" s="13">
        <f t="shared" si="1"/>
        <v>10053</v>
      </c>
      <c r="K11" s="13">
        <f t="shared" si="1"/>
        <v>17712</v>
      </c>
      <c r="L11" s="13">
        <f t="shared" si="1"/>
        <v>13256</v>
      </c>
      <c r="M11" s="13">
        <f t="shared" si="1"/>
        <v>17711984</v>
      </c>
      <c r="N11" s="13" t="e">
        <f t="shared" si="1"/>
        <v>#REF!</v>
      </c>
    </row>
    <row r="12" spans="1:14" s="11" customFormat="1" ht="15.75">
      <c r="A12" s="93" t="s">
        <v>152</v>
      </c>
      <c r="B12" s="94">
        <f aca="true" t="shared" si="2" ref="B12:G12">B11-I11</f>
        <v>2043</v>
      </c>
      <c r="C12" s="94">
        <f t="shared" si="2"/>
        <v>5766</v>
      </c>
      <c r="D12" s="94">
        <f t="shared" si="2"/>
        <v>-3234</v>
      </c>
      <c r="E12" s="94">
        <f t="shared" si="2"/>
        <v>1462</v>
      </c>
      <c r="F12" s="94">
        <f t="shared" si="2"/>
        <v>-3233939</v>
      </c>
      <c r="G12" s="94" t="e">
        <f t="shared" si="2"/>
        <v>#REF!</v>
      </c>
      <c r="H12" s="150" t="s">
        <v>145</v>
      </c>
      <c r="I12" s="152">
        <v>297</v>
      </c>
      <c r="J12" s="152">
        <v>355</v>
      </c>
      <c r="K12" s="152">
        <v>345</v>
      </c>
      <c r="L12" s="152">
        <v>355</v>
      </c>
      <c r="M12" s="152">
        <f>Összesen!K13</f>
        <v>344960</v>
      </c>
      <c r="N12" s="152" t="e">
        <f>Összesen!#REF!</f>
        <v>#REF!</v>
      </c>
    </row>
    <row r="13" spans="1:14" s="11" customFormat="1" ht="15.75">
      <c r="A13" s="93" t="s">
        <v>143</v>
      </c>
      <c r="B13" s="5">
        <v>6934</v>
      </c>
      <c r="C13" s="5">
        <v>4448</v>
      </c>
      <c r="D13" s="5">
        <v>10403</v>
      </c>
      <c r="E13" s="5">
        <v>4448</v>
      </c>
      <c r="F13" s="5">
        <f>Összesen!F14</f>
        <v>10402495</v>
      </c>
      <c r="G13" s="5" t="e">
        <f>Összesen!#REF!</f>
        <v>#REF!</v>
      </c>
      <c r="H13" s="150"/>
      <c r="I13" s="152"/>
      <c r="J13" s="152"/>
      <c r="K13" s="152"/>
      <c r="L13" s="152"/>
      <c r="M13" s="152"/>
      <c r="N13" s="152"/>
    </row>
    <row r="14" spans="1:14" s="11" customFormat="1" ht="15.75">
      <c r="A14" s="93" t="s">
        <v>144</v>
      </c>
      <c r="B14" s="5">
        <v>355</v>
      </c>
      <c r="C14" s="5">
        <v>345</v>
      </c>
      <c r="D14" s="5"/>
      <c r="E14" s="5"/>
      <c r="F14" s="5">
        <f>Összesen!F15</f>
        <v>0</v>
      </c>
      <c r="G14" s="5" t="e">
        <f>Összesen!#REF!</f>
        <v>#REF!</v>
      </c>
      <c r="H14" s="150"/>
      <c r="I14" s="152"/>
      <c r="J14" s="152"/>
      <c r="K14" s="152"/>
      <c r="L14" s="152"/>
      <c r="M14" s="152"/>
      <c r="N14" s="152"/>
    </row>
    <row r="15" spans="1:14" s="11" customFormat="1" ht="15.75">
      <c r="A15" s="63" t="s">
        <v>177</v>
      </c>
      <c r="B15" s="5"/>
      <c r="C15" s="5"/>
      <c r="D15" s="5"/>
      <c r="E15" s="5"/>
      <c r="F15" s="5"/>
      <c r="G15" s="5"/>
      <c r="H15" s="63" t="s">
        <v>178</v>
      </c>
      <c r="I15" s="82"/>
      <c r="J15" s="82"/>
      <c r="K15" s="82"/>
      <c r="L15" s="82"/>
      <c r="M15" s="82"/>
      <c r="N15" s="82"/>
    </row>
    <row r="16" spans="1:14" s="11" customFormat="1" ht="15.75">
      <c r="A16" s="91" t="s">
        <v>10</v>
      </c>
      <c r="B16" s="14">
        <f aca="true" t="shared" si="3" ref="B16:G16">B11+B13+B14+B15</f>
        <v>20700</v>
      </c>
      <c r="C16" s="14">
        <f t="shared" si="3"/>
        <v>20612</v>
      </c>
      <c r="D16" s="14">
        <f t="shared" si="3"/>
        <v>24881</v>
      </c>
      <c r="E16" s="14">
        <f t="shared" si="3"/>
        <v>19166</v>
      </c>
      <c r="F16" s="14">
        <f t="shared" si="3"/>
        <v>24880540</v>
      </c>
      <c r="G16" s="14" t="e">
        <f t="shared" si="3"/>
        <v>#REF!</v>
      </c>
      <c r="H16" s="91" t="s">
        <v>11</v>
      </c>
      <c r="I16" s="14">
        <f aca="true" t="shared" si="4" ref="I16:N16">I11+I12+I15</f>
        <v>11665</v>
      </c>
      <c r="J16" s="14">
        <f t="shared" si="4"/>
        <v>10408</v>
      </c>
      <c r="K16" s="14">
        <f t="shared" si="4"/>
        <v>18057</v>
      </c>
      <c r="L16" s="14">
        <f t="shared" si="4"/>
        <v>13611</v>
      </c>
      <c r="M16" s="14">
        <f t="shared" si="4"/>
        <v>18056944</v>
      </c>
      <c r="N16" s="14" t="e">
        <f t="shared" si="4"/>
        <v>#REF!</v>
      </c>
    </row>
    <row r="17" spans="1:13" s="95" customFormat="1" ht="16.5">
      <c r="A17" s="155" t="s">
        <v>146</v>
      </c>
      <c r="B17" s="155"/>
      <c r="C17" s="155"/>
      <c r="D17" s="155"/>
      <c r="E17" s="155"/>
      <c r="F17" s="155"/>
      <c r="G17" s="134"/>
      <c r="H17" s="163" t="s">
        <v>125</v>
      </c>
      <c r="I17" s="164"/>
      <c r="J17" s="164"/>
      <c r="K17" s="165"/>
      <c r="L17" s="96"/>
      <c r="M17" s="128"/>
    </row>
    <row r="18" spans="1:14" s="11" customFormat="1" ht="31.5">
      <c r="A18" s="90" t="s">
        <v>312</v>
      </c>
      <c r="B18" s="5">
        <v>22737</v>
      </c>
      <c r="C18" s="5">
        <v>13310</v>
      </c>
      <c r="D18" s="5">
        <v>0</v>
      </c>
      <c r="E18" s="5">
        <v>8605</v>
      </c>
      <c r="F18" s="5">
        <f>Összesen!F18</f>
        <v>0</v>
      </c>
      <c r="G18" s="5" t="e">
        <f>Összesen!#REF!</f>
        <v>#REF!</v>
      </c>
      <c r="H18" s="90" t="s">
        <v>120</v>
      </c>
      <c r="I18" s="5">
        <v>3000</v>
      </c>
      <c r="J18" s="5"/>
      <c r="K18" s="5">
        <v>4011</v>
      </c>
      <c r="L18" s="5">
        <v>1070</v>
      </c>
      <c r="M18" s="5">
        <f>Összesen!K18</f>
        <v>4011381</v>
      </c>
      <c r="N18" s="5" t="e">
        <f>Összesen!#REF!</f>
        <v>#REF!</v>
      </c>
    </row>
    <row r="19" spans="1:14" s="11" customFormat="1" ht="15.75">
      <c r="A19" s="90" t="s">
        <v>146</v>
      </c>
      <c r="B19" s="5">
        <v>1409</v>
      </c>
      <c r="C19" s="5">
        <v>2521</v>
      </c>
      <c r="D19" s="5">
        <v>0</v>
      </c>
      <c r="E19" s="5"/>
      <c r="F19" s="5">
        <f>Összesen!F19</f>
        <v>0</v>
      </c>
      <c r="G19" s="5" t="e">
        <f>Összesen!#REF!</f>
        <v>#REF!</v>
      </c>
      <c r="H19" s="90" t="s">
        <v>54</v>
      </c>
      <c r="I19" s="5">
        <v>24675</v>
      </c>
      <c r="J19" s="5">
        <v>15231</v>
      </c>
      <c r="K19" s="5">
        <v>2789</v>
      </c>
      <c r="L19" s="5">
        <v>13003</v>
      </c>
      <c r="M19" s="5">
        <f>Összesen!K19</f>
        <v>2788560</v>
      </c>
      <c r="N19" s="5" t="e">
        <f>Összesen!#REF!</f>
        <v>#REF!</v>
      </c>
    </row>
    <row r="20" spans="1:14" s="11" customFormat="1" ht="15.75">
      <c r="A20" s="90" t="s">
        <v>384</v>
      </c>
      <c r="B20" s="5">
        <v>51</v>
      </c>
      <c r="C20" s="5"/>
      <c r="D20" s="5">
        <v>0</v>
      </c>
      <c r="E20" s="5"/>
      <c r="F20" s="5">
        <f>Összesen!F20</f>
        <v>0</v>
      </c>
      <c r="G20" s="5" t="e">
        <f>Összesen!#REF!</f>
        <v>#REF!</v>
      </c>
      <c r="H20" s="90" t="s">
        <v>220</v>
      </c>
      <c r="I20" s="5">
        <v>1109</v>
      </c>
      <c r="J20" s="5">
        <v>137</v>
      </c>
      <c r="K20" s="5">
        <v>24</v>
      </c>
      <c r="L20" s="5">
        <v>87</v>
      </c>
      <c r="M20" s="5">
        <f>Összesen!K20</f>
        <v>23655</v>
      </c>
      <c r="N20" s="5" t="e">
        <f>Összesen!#REF!</f>
        <v>#REF!</v>
      </c>
    </row>
    <row r="21" spans="1:14" s="11" customFormat="1" ht="15.75">
      <c r="A21" s="91" t="s">
        <v>94</v>
      </c>
      <c r="B21" s="13">
        <f aca="true" t="shared" si="5" ref="B21:G21">SUM(B18:B20)</f>
        <v>24197</v>
      </c>
      <c r="C21" s="13">
        <f t="shared" si="5"/>
        <v>15831</v>
      </c>
      <c r="D21" s="13">
        <f t="shared" si="5"/>
        <v>0</v>
      </c>
      <c r="E21" s="13">
        <f t="shared" si="5"/>
        <v>8605</v>
      </c>
      <c r="F21" s="13">
        <f t="shared" si="5"/>
        <v>0</v>
      </c>
      <c r="G21" s="13" t="e">
        <f t="shared" si="5"/>
        <v>#REF!</v>
      </c>
      <c r="H21" s="91" t="s">
        <v>95</v>
      </c>
      <c r="I21" s="13">
        <f aca="true" t="shared" si="6" ref="I21:N21">SUM(I18:I20)</f>
        <v>28784</v>
      </c>
      <c r="J21" s="13">
        <f t="shared" si="6"/>
        <v>15368</v>
      </c>
      <c r="K21" s="13">
        <f t="shared" si="6"/>
        <v>6824</v>
      </c>
      <c r="L21" s="13">
        <f t="shared" si="6"/>
        <v>14160</v>
      </c>
      <c r="M21" s="13">
        <f t="shared" si="6"/>
        <v>6823596</v>
      </c>
      <c r="N21" s="13" t="e">
        <f t="shared" si="6"/>
        <v>#REF!</v>
      </c>
    </row>
    <row r="22" spans="1:14" s="11" customFormat="1" ht="15.75">
      <c r="A22" s="93" t="s">
        <v>152</v>
      </c>
      <c r="B22" s="94">
        <f>B21-I21</f>
        <v>-4587</v>
      </c>
      <c r="C22" s="94">
        <f>C21-J21</f>
        <v>463</v>
      </c>
      <c r="D22" s="94">
        <f>D21-K21</f>
        <v>-6824</v>
      </c>
      <c r="E22" s="94">
        <v>-5555</v>
      </c>
      <c r="F22" s="94">
        <f>F21-M21</f>
        <v>-6823596</v>
      </c>
      <c r="G22" s="94" t="e">
        <f>G21-N21</f>
        <v>#REF!</v>
      </c>
      <c r="H22" s="150" t="s">
        <v>145</v>
      </c>
      <c r="I22" s="152"/>
      <c r="J22" s="152"/>
      <c r="K22" s="152">
        <v>0</v>
      </c>
      <c r="L22" s="152">
        <v>0</v>
      </c>
      <c r="M22" s="152">
        <f>Összesen!K22</f>
        <v>0</v>
      </c>
      <c r="N22" s="152" t="e">
        <f>Összesen!#REF!</f>
        <v>#REF!</v>
      </c>
    </row>
    <row r="23" spans="1:14" s="11" customFormat="1" ht="15.75">
      <c r="A23" s="93" t="s">
        <v>143</v>
      </c>
      <c r="B23" s="5"/>
      <c r="C23" s="5"/>
      <c r="D23" s="5"/>
      <c r="E23" s="5"/>
      <c r="F23" s="5">
        <f>Összesen!F23</f>
        <v>0</v>
      </c>
      <c r="G23" s="5" t="e">
        <f>Összesen!#REF!</f>
        <v>#REF!</v>
      </c>
      <c r="H23" s="150"/>
      <c r="I23" s="152"/>
      <c r="J23" s="152"/>
      <c r="K23" s="152"/>
      <c r="L23" s="152"/>
      <c r="M23" s="152"/>
      <c r="N23" s="152"/>
    </row>
    <row r="24" spans="1:14" s="11" customFormat="1" ht="15.75">
      <c r="A24" s="93" t="s">
        <v>144</v>
      </c>
      <c r="B24" s="5"/>
      <c r="C24" s="5"/>
      <c r="D24" s="5">
        <v>0</v>
      </c>
      <c r="E24" s="5"/>
      <c r="F24" s="5">
        <f>Összesen!F24</f>
        <v>0</v>
      </c>
      <c r="G24" s="5" t="e">
        <f>Összesen!#REF!</f>
        <v>#REF!</v>
      </c>
      <c r="H24" s="150"/>
      <c r="I24" s="152"/>
      <c r="J24" s="152"/>
      <c r="K24" s="152"/>
      <c r="L24" s="152"/>
      <c r="M24" s="152"/>
      <c r="N24" s="152"/>
    </row>
    <row r="25" spans="1:14" s="11" customFormat="1" ht="31.5">
      <c r="A25" s="91" t="s">
        <v>12</v>
      </c>
      <c r="B25" s="14">
        <f aca="true" t="shared" si="7" ref="B25:G25">B21+B23+B24</f>
        <v>24197</v>
      </c>
      <c r="C25" s="14">
        <f t="shared" si="7"/>
        <v>15831</v>
      </c>
      <c r="D25" s="14">
        <f t="shared" si="7"/>
        <v>0</v>
      </c>
      <c r="E25" s="14">
        <f t="shared" si="7"/>
        <v>8605</v>
      </c>
      <c r="F25" s="14">
        <f t="shared" si="7"/>
        <v>0</v>
      </c>
      <c r="G25" s="14" t="e">
        <f t="shared" si="7"/>
        <v>#REF!</v>
      </c>
      <c r="H25" s="91" t="s">
        <v>13</v>
      </c>
      <c r="I25" s="14">
        <f aca="true" t="shared" si="8" ref="I25:N25">I21+I22</f>
        <v>28784</v>
      </c>
      <c r="J25" s="14">
        <f t="shared" si="8"/>
        <v>15368</v>
      </c>
      <c r="K25" s="14">
        <f t="shared" si="8"/>
        <v>6824</v>
      </c>
      <c r="L25" s="14">
        <f t="shared" si="8"/>
        <v>14160</v>
      </c>
      <c r="M25" s="14">
        <f t="shared" si="8"/>
        <v>6823596</v>
      </c>
      <c r="N25" s="14" t="e">
        <f t="shared" si="8"/>
        <v>#REF!</v>
      </c>
    </row>
    <row r="26" spans="1:13" s="95" customFormat="1" ht="16.5">
      <c r="A26" s="154" t="s">
        <v>148</v>
      </c>
      <c r="B26" s="154"/>
      <c r="C26" s="154"/>
      <c r="D26" s="154"/>
      <c r="E26" s="154"/>
      <c r="F26" s="154"/>
      <c r="G26" s="133"/>
      <c r="H26" s="163" t="s">
        <v>149</v>
      </c>
      <c r="I26" s="164"/>
      <c r="J26" s="164"/>
      <c r="K26" s="165"/>
      <c r="L26" s="96"/>
      <c r="M26" s="128"/>
    </row>
    <row r="27" spans="1:14" s="11" customFormat="1" ht="15.75">
      <c r="A27" s="90" t="s">
        <v>150</v>
      </c>
      <c r="B27" s="5">
        <f aca="true" t="shared" si="9" ref="B27:G27">B11+B21</f>
        <v>37608</v>
      </c>
      <c r="C27" s="5">
        <f t="shared" si="9"/>
        <v>31650</v>
      </c>
      <c r="D27" s="5">
        <f t="shared" si="9"/>
        <v>14478</v>
      </c>
      <c r="E27" s="5">
        <f t="shared" si="9"/>
        <v>23323</v>
      </c>
      <c r="F27" s="5">
        <f t="shared" si="9"/>
        <v>14478045</v>
      </c>
      <c r="G27" s="5" t="e">
        <f t="shared" si="9"/>
        <v>#REF!</v>
      </c>
      <c r="H27" s="90" t="s">
        <v>151</v>
      </c>
      <c r="I27" s="5">
        <f aca="true" t="shared" si="10" ref="I27:M28">I11+I21</f>
        <v>40152</v>
      </c>
      <c r="J27" s="5">
        <f t="shared" si="10"/>
        <v>25421</v>
      </c>
      <c r="K27" s="5">
        <f>K11+K21</f>
        <v>24536</v>
      </c>
      <c r="L27" s="5">
        <f>L11+L21</f>
        <v>27416</v>
      </c>
      <c r="M27" s="5">
        <f t="shared" si="10"/>
        <v>24535580</v>
      </c>
      <c r="N27" s="5" t="e">
        <f>N11+N21</f>
        <v>#REF!</v>
      </c>
    </row>
    <row r="28" spans="1:14" s="11" customFormat="1" ht="15.75">
      <c r="A28" s="93" t="s">
        <v>152</v>
      </c>
      <c r="B28" s="94">
        <f aca="true" t="shared" si="11" ref="B28:G28">B27-I27</f>
        <v>-2544</v>
      </c>
      <c r="C28" s="94">
        <f t="shared" si="11"/>
        <v>6229</v>
      </c>
      <c r="D28" s="94">
        <f t="shared" si="11"/>
        <v>-10058</v>
      </c>
      <c r="E28" s="94">
        <f t="shared" si="11"/>
        <v>-4093</v>
      </c>
      <c r="F28" s="94">
        <f t="shared" si="11"/>
        <v>-10057535</v>
      </c>
      <c r="G28" s="94" t="e">
        <f t="shared" si="11"/>
        <v>#REF!</v>
      </c>
      <c r="H28" s="150" t="s">
        <v>145</v>
      </c>
      <c r="I28" s="152">
        <f t="shared" si="10"/>
        <v>297</v>
      </c>
      <c r="J28" s="152">
        <f t="shared" si="10"/>
        <v>355</v>
      </c>
      <c r="K28" s="152">
        <f>K12+K22</f>
        <v>345</v>
      </c>
      <c r="L28" s="152">
        <f>L12+L22</f>
        <v>355</v>
      </c>
      <c r="M28" s="152">
        <f t="shared" si="10"/>
        <v>344960</v>
      </c>
      <c r="N28" s="152" t="e">
        <f>N12+N22</f>
        <v>#REF!</v>
      </c>
    </row>
    <row r="29" spans="1:14" s="11" customFormat="1" ht="15.75">
      <c r="A29" s="93" t="s">
        <v>143</v>
      </c>
      <c r="B29" s="5">
        <f aca="true" t="shared" si="12" ref="B29:F30">B13+B23</f>
        <v>6934</v>
      </c>
      <c r="C29" s="5">
        <f t="shared" si="12"/>
        <v>4448</v>
      </c>
      <c r="D29" s="5">
        <f>D13+D23</f>
        <v>10403</v>
      </c>
      <c r="E29" s="5">
        <f>E13+E23</f>
        <v>4448</v>
      </c>
      <c r="F29" s="5">
        <f t="shared" si="12"/>
        <v>10402495</v>
      </c>
      <c r="G29" s="5" t="e">
        <f>G13+G23</f>
        <v>#REF!</v>
      </c>
      <c r="H29" s="150"/>
      <c r="I29" s="152"/>
      <c r="J29" s="152"/>
      <c r="K29" s="152"/>
      <c r="L29" s="152"/>
      <c r="M29" s="152"/>
      <c r="N29" s="152"/>
    </row>
    <row r="30" spans="1:14" s="11" customFormat="1" ht="15.75">
      <c r="A30" s="93" t="s">
        <v>144</v>
      </c>
      <c r="B30" s="5">
        <f t="shared" si="12"/>
        <v>355</v>
      </c>
      <c r="C30" s="5">
        <f t="shared" si="12"/>
        <v>345</v>
      </c>
      <c r="D30" s="5">
        <f>D14+D24</f>
        <v>0</v>
      </c>
      <c r="E30" s="5">
        <f>E14+E24</f>
        <v>0</v>
      </c>
      <c r="F30" s="5">
        <f t="shared" si="12"/>
        <v>0</v>
      </c>
      <c r="G30" s="5" t="e">
        <f>G14+G24</f>
        <v>#REF!</v>
      </c>
      <c r="H30" s="150"/>
      <c r="I30" s="152"/>
      <c r="J30" s="152"/>
      <c r="K30" s="152"/>
      <c r="L30" s="152"/>
      <c r="M30" s="152"/>
      <c r="N30" s="152"/>
    </row>
    <row r="31" spans="1:14" s="11" customFormat="1" ht="15.75">
      <c r="A31" s="63" t="s">
        <v>177</v>
      </c>
      <c r="B31" s="5">
        <f aca="true" t="shared" si="13" ref="B31:G31">B15</f>
        <v>0</v>
      </c>
      <c r="C31" s="5">
        <f t="shared" si="13"/>
        <v>0</v>
      </c>
      <c r="D31" s="5">
        <f t="shared" si="13"/>
        <v>0</v>
      </c>
      <c r="E31" s="5">
        <f t="shared" si="13"/>
        <v>0</v>
      </c>
      <c r="F31" s="5">
        <f t="shared" si="13"/>
        <v>0</v>
      </c>
      <c r="G31" s="5">
        <f t="shared" si="13"/>
        <v>0</v>
      </c>
      <c r="H31" s="63" t="s">
        <v>178</v>
      </c>
      <c r="I31" s="82">
        <f aca="true" t="shared" si="14" ref="I31:N31">I15</f>
        <v>0</v>
      </c>
      <c r="J31" s="82">
        <f t="shared" si="14"/>
        <v>0</v>
      </c>
      <c r="K31" s="82">
        <f t="shared" si="14"/>
        <v>0</v>
      </c>
      <c r="L31" s="82">
        <f t="shared" si="14"/>
        <v>0</v>
      </c>
      <c r="M31" s="82">
        <f t="shared" si="14"/>
        <v>0</v>
      </c>
      <c r="N31" s="82">
        <f t="shared" si="14"/>
        <v>0</v>
      </c>
    </row>
    <row r="32" spans="1:14" s="11" customFormat="1" ht="15.75">
      <c r="A32" s="89" t="s">
        <v>7</v>
      </c>
      <c r="B32" s="14">
        <f aca="true" t="shared" si="15" ref="B32:G32">B27+B29+B30+B31</f>
        <v>44897</v>
      </c>
      <c r="C32" s="14">
        <f t="shared" si="15"/>
        <v>36443</v>
      </c>
      <c r="D32" s="14">
        <f t="shared" si="15"/>
        <v>24881</v>
      </c>
      <c r="E32" s="14">
        <f t="shared" si="15"/>
        <v>27771</v>
      </c>
      <c r="F32" s="14">
        <f t="shared" si="15"/>
        <v>24880540</v>
      </c>
      <c r="G32" s="14" t="e">
        <f t="shared" si="15"/>
        <v>#REF!</v>
      </c>
      <c r="H32" s="89" t="s">
        <v>8</v>
      </c>
      <c r="I32" s="14">
        <f aca="true" t="shared" si="16" ref="I32:N32">SUM(I27:I31)</f>
        <v>40449</v>
      </c>
      <c r="J32" s="14">
        <f t="shared" si="16"/>
        <v>25776</v>
      </c>
      <c r="K32" s="14">
        <f t="shared" si="16"/>
        <v>24881</v>
      </c>
      <c r="L32" s="14">
        <f t="shared" si="16"/>
        <v>27771</v>
      </c>
      <c r="M32" s="14">
        <f t="shared" si="16"/>
        <v>24880540</v>
      </c>
      <c r="N32" s="14" t="e">
        <f t="shared" si="16"/>
        <v>#REF!</v>
      </c>
    </row>
  </sheetData>
  <sheetProtection/>
  <mergeCells count="35">
    <mergeCell ref="N12:N14"/>
    <mergeCell ref="N22:N24"/>
    <mergeCell ref="N28:N30"/>
    <mergeCell ref="L12:L14"/>
    <mergeCell ref="L22:L24"/>
    <mergeCell ref="L28:L30"/>
    <mergeCell ref="H5:K5"/>
    <mergeCell ref="H17:K17"/>
    <mergeCell ref="H26:K26"/>
    <mergeCell ref="A5:F5"/>
    <mergeCell ref="A1:M1"/>
    <mergeCell ref="A2:M2"/>
    <mergeCell ref="H12:H14"/>
    <mergeCell ref="I12:I14"/>
    <mergeCell ref="J12:J14"/>
    <mergeCell ref="M12:M14"/>
    <mergeCell ref="A9:A10"/>
    <mergeCell ref="B9:B10"/>
    <mergeCell ref="C9:C10"/>
    <mergeCell ref="F9:F10"/>
    <mergeCell ref="A17:F17"/>
    <mergeCell ref="H22:H24"/>
    <mergeCell ref="G9:G10"/>
    <mergeCell ref="I22:I24"/>
    <mergeCell ref="J22:J24"/>
    <mergeCell ref="M22:M24"/>
    <mergeCell ref="D9:D10"/>
    <mergeCell ref="K12:K14"/>
    <mergeCell ref="K22:K24"/>
    <mergeCell ref="K28:K30"/>
    <mergeCell ref="A26:F26"/>
    <mergeCell ref="H28:H30"/>
    <mergeCell ref="I28:I30"/>
    <mergeCell ref="J28:J30"/>
    <mergeCell ref="M28:M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&amp;R1. kimutatás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29"/>
  <sheetViews>
    <sheetView zoomScalePageLayoutView="0" workbookViewId="0" topLeftCell="A1">
      <pane xSplit="2" ySplit="4" topLeftCell="H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S11" sqref="S11"/>
    </sheetView>
  </sheetViews>
  <sheetFormatPr defaultColWidth="9.140625" defaultRowHeight="15"/>
  <cols>
    <col min="1" max="1" width="5.7109375" style="73" customWidth="1"/>
    <col min="2" max="2" width="36.57421875" style="73" customWidth="1"/>
    <col min="3" max="3" width="10.8515625" style="73" customWidth="1"/>
    <col min="4" max="4" width="11.140625" style="73" customWidth="1"/>
    <col min="5" max="6" width="10.8515625" style="73" customWidth="1"/>
    <col min="7" max="14" width="11.8515625" style="73" customWidth="1"/>
    <col min="15" max="15" width="13.00390625" style="73" customWidth="1"/>
    <col min="16" max="16" width="14.00390625" style="73" hidden="1" customWidth="1"/>
    <col min="17" max="17" width="12.28125" style="73" hidden="1" customWidth="1"/>
    <col min="18" max="16384" width="9.140625" style="73" customWidth="1"/>
  </cols>
  <sheetData>
    <row r="1" spans="1:15" s="16" customFormat="1" ht="15.75">
      <c r="A1" s="167" t="s">
        <v>573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="16" customFormat="1" ht="15.75"/>
    <row r="3" spans="1:15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103</v>
      </c>
      <c r="K3" s="1" t="s">
        <v>104</v>
      </c>
      <c r="L3" s="1" t="s">
        <v>59</v>
      </c>
      <c r="M3" s="1" t="s">
        <v>105</v>
      </c>
      <c r="N3" s="1" t="s">
        <v>106</v>
      </c>
      <c r="O3" s="1" t="s">
        <v>107</v>
      </c>
    </row>
    <row r="4" spans="1:15" s="10" customFormat="1" ht="15.75">
      <c r="A4" s="1">
        <v>1</v>
      </c>
      <c r="B4" s="6" t="s">
        <v>9</v>
      </c>
      <c r="C4" s="70" t="s">
        <v>108</v>
      </c>
      <c r="D4" s="70" t="s">
        <v>109</v>
      </c>
      <c r="E4" s="70" t="s">
        <v>110</v>
      </c>
      <c r="F4" s="70" t="s">
        <v>111</v>
      </c>
      <c r="G4" s="70" t="s">
        <v>112</v>
      </c>
      <c r="H4" s="70" t="s">
        <v>113</v>
      </c>
      <c r="I4" s="70" t="s">
        <v>114</v>
      </c>
      <c r="J4" s="70" t="s">
        <v>115</v>
      </c>
      <c r="K4" s="70" t="s">
        <v>116</v>
      </c>
      <c r="L4" s="70" t="s">
        <v>117</v>
      </c>
      <c r="M4" s="70" t="s">
        <v>118</v>
      </c>
      <c r="N4" s="70" t="s">
        <v>119</v>
      </c>
      <c r="O4" s="70" t="s">
        <v>5</v>
      </c>
    </row>
    <row r="5" spans="1:17" s="10" customFormat="1" ht="25.5">
      <c r="A5" s="1">
        <v>2</v>
      </c>
      <c r="B5" s="119" t="s">
        <v>303</v>
      </c>
      <c r="C5" s="5">
        <v>439021</v>
      </c>
      <c r="D5" s="5">
        <v>744089</v>
      </c>
      <c r="E5" s="5">
        <v>744086</v>
      </c>
      <c r="F5" s="5">
        <v>744089</v>
      </c>
      <c r="G5" s="5">
        <v>777584</v>
      </c>
      <c r="H5" s="5">
        <v>744089</v>
      </c>
      <c r="I5" s="5">
        <v>744089</v>
      </c>
      <c r="J5" s="5">
        <v>744089</v>
      </c>
      <c r="K5" s="5">
        <v>744089</v>
      </c>
      <c r="L5" s="5">
        <v>744089</v>
      </c>
      <c r="M5" s="5">
        <v>744089</v>
      </c>
      <c r="N5" s="5">
        <v>744092</v>
      </c>
      <c r="O5" s="14">
        <f>SUM(C5:N5)</f>
        <v>8657495</v>
      </c>
      <c r="P5" s="12">
        <f>Összesen!F7</f>
        <v>8657495</v>
      </c>
      <c r="Q5" s="12">
        <f>O5-P5</f>
        <v>0</v>
      </c>
    </row>
    <row r="6" spans="1:17" s="10" customFormat="1" ht="25.5">
      <c r="A6" s="1">
        <v>3</v>
      </c>
      <c r="B6" s="119" t="s">
        <v>312</v>
      </c>
      <c r="C6" s="5">
        <v>0</v>
      </c>
      <c r="D6" s="5">
        <v>0</v>
      </c>
      <c r="E6" s="5">
        <v>0</v>
      </c>
      <c r="F6" s="5"/>
      <c r="G6" s="5"/>
      <c r="H6" s="5"/>
      <c r="I6" s="5">
        <v>0</v>
      </c>
      <c r="J6" s="5"/>
      <c r="K6" s="5">
        <v>0</v>
      </c>
      <c r="L6" s="5"/>
      <c r="M6" s="5"/>
      <c r="N6" s="5"/>
      <c r="O6" s="14">
        <f>SUM(C6:N6)</f>
        <v>0</v>
      </c>
      <c r="P6" s="12">
        <f>Összesen!F18</f>
        <v>0</v>
      </c>
      <c r="Q6" s="12">
        <f aca="true" t="shared" si="0" ref="Q6:Q28">O6-P6</f>
        <v>0</v>
      </c>
    </row>
    <row r="7" spans="1:17" s="10" customFormat="1" ht="15.75">
      <c r="A7" s="1">
        <v>4</v>
      </c>
      <c r="B7" s="119" t="s">
        <v>325</v>
      </c>
      <c r="C7" s="5"/>
      <c r="D7" s="5">
        <v>25000</v>
      </c>
      <c r="E7" s="5">
        <v>1394000</v>
      </c>
      <c r="F7" s="5"/>
      <c r="G7" s="5">
        <v>812000</v>
      </c>
      <c r="H7" s="5"/>
      <c r="I7" s="5">
        <v>20000</v>
      </c>
      <c r="J7" s="5"/>
      <c r="K7" s="5">
        <v>1399000</v>
      </c>
      <c r="L7" s="5"/>
      <c r="M7" s="5"/>
      <c r="N7" s="5">
        <v>791000</v>
      </c>
      <c r="O7" s="14">
        <f aca="true" t="shared" si="1" ref="O7:O15">SUM(C7:N7)</f>
        <v>4441000</v>
      </c>
      <c r="P7" s="12">
        <f>Összesen!F8</f>
        <v>4441000</v>
      </c>
      <c r="Q7" s="12">
        <f t="shared" si="0"/>
        <v>0</v>
      </c>
    </row>
    <row r="8" spans="1:17" s="10" customFormat="1" ht="15.75">
      <c r="A8" s="1">
        <v>5</v>
      </c>
      <c r="B8" s="119" t="s">
        <v>53</v>
      </c>
      <c r="C8" s="5">
        <v>97880</v>
      </c>
      <c r="D8" s="5">
        <v>145700</v>
      </c>
      <c r="E8" s="5">
        <v>49010</v>
      </c>
      <c r="F8" s="5">
        <v>184200</v>
      </c>
      <c r="G8" s="5">
        <v>87880</v>
      </c>
      <c r="H8" s="5">
        <v>174600</v>
      </c>
      <c r="I8" s="5">
        <v>178700</v>
      </c>
      <c r="J8" s="5">
        <v>47880</v>
      </c>
      <c r="K8" s="5">
        <v>34720</v>
      </c>
      <c r="L8" s="5">
        <v>267000</v>
      </c>
      <c r="M8" s="5">
        <v>47880</v>
      </c>
      <c r="N8" s="5">
        <v>64100</v>
      </c>
      <c r="O8" s="14">
        <f t="shared" si="1"/>
        <v>1379550</v>
      </c>
      <c r="P8" s="12">
        <f>Összesen!F9</f>
        <v>1379550</v>
      </c>
      <c r="Q8" s="12">
        <f t="shared" si="0"/>
        <v>0</v>
      </c>
    </row>
    <row r="9" spans="1:17" s="10" customFormat="1" ht="15.75">
      <c r="A9" s="1">
        <v>6</v>
      </c>
      <c r="B9" s="119" t="s">
        <v>146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1"/>
        <v>0</v>
      </c>
      <c r="P9" s="12">
        <f>Összesen!F19</f>
        <v>0</v>
      </c>
      <c r="Q9" s="12">
        <f t="shared" si="0"/>
        <v>0</v>
      </c>
    </row>
    <row r="10" spans="1:17" s="10" customFormat="1" ht="15.75">
      <c r="A10" s="1">
        <v>7</v>
      </c>
      <c r="B10" s="119" t="s">
        <v>383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4">
        <f t="shared" si="1"/>
        <v>0</v>
      </c>
      <c r="P10" s="12">
        <f>Összesen!F10</f>
        <v>0</v>
      </c>
      <c r="Q10" s="12">
        <f t="shared" si="0"/>
        <v>0</v>
      </c>
    </row>
    <row r="11" spans="1:17" s="10" customFormat="1" ht="15.75">
      <c r="A11" s="1">
        <v>8</v>
      </c>
      <c r="B11" s="119" t="s">
        <v>384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>
        <f t="shared" si="1"/>
        <v>0</v>
      </c>
      <c r="P11" s="12">
        <f>Összesen!F20</f>
        <v>0</v>
      </c>
      <c r="Q11" s="12">
        <f t="shared" si="0"/>
        <v>0</v>
      </c>
    </row>
    <row r="12" spans="1:17" s="10" customFormat="1" ht="15.75">
      <c r="A12" s="1">
        <v>9</v>
      </c>
      <c r="B12" s="119" t="s">
        <v>394</v>
      </c>
      <c r="C12" s="5">
        <v>610000</v>
      </c>
      <c r="D12" s="5">
        <v>0</v>
      </c>
      <c r="E12" s="5">
        <v>0</v>
      </c>
      <c r="F12" s="5">
        <v>0</v>
      </c>
      <c r="G12" s="5">
        <v>0</v>
      </c>
      <c r="H12" s="5"/>
      <c r="I12" s="5">
        <v>3000000</v>
      </c>
      <c r="J12" s="5">
        <v>2100000</v>
      </c>
      <c r="K12" s="5">
        <v>1500000</v>
      </c>
      <c r="L12" s="5">
        <v>2500000</v>
      </c>
      <c r="M12" s="5">
        <v>592495</v>
      </c>
      <c r="N12" s="5">
        <v>100000</v>
      </c>
      <c r="O12" s="14">
        <f t="shared" si="1"/>
        <v>10402495</v>
      </c>
      <c r="P12" s="12">
        <f>Összesen!F14</f>
        <v>10402495</v>
      </c>
      <c r="Q12" s="12">
        <f t="shared" si="0"/>
        <v>0</v>
      </c>
    </row>
    <row r="13" spans="1:17" s="10" customFormat="1" ht="15.75">
      <c r="A13" s="1">
        <v>10</v>
      </c>
      <c r="B13" s="119" t="s">
        <v>395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1"/>
        <v>0</v>
      </c>
      <c r="P13" s="12">
        <f>Összesen!F23</f>
        <v>0</v>
      </c>
      <c r="Q13" s="12">
        <f t="shared" si="0"/>
        <v>0</v>
      </c>
    </row>
    <row r="14" spans="1:17" s="10" customFormat="1" ht="15.75">
      <c r="A14" s="1">
        <v>11</v>
      </c>
      <c r="B14" s="119" t="s">
        <v>392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1"/>
        <v>0</v>
      </c>
      <c r="P14" s="12">
        <f>Összesen!F15</f>
        <v>0</v>
      </c>
      <c r="Q14" s="12">
        <f t="shared" si="0"/>
        <v>0</v>
      </c>
    </row>
    <row r="15" spans="1:17" s="10" customFormat="1" ht="15.75">
      <c r="A15" s="1">
        <v>12</v>
      </c>
      <c r="B15" s="119" t="s">
        <v>393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/>
      <c r="I15" s="5">
        <v>0</v>
      </c>
      <c r="J15" s="5"/>
      <c r="K15" s="5"/>
      <c r="L15" s="5"/>
      <c r="M15" s="5"/>
      <c r="N15" s="5">
        <v>0</v>
      </c>
      <c r="O15" s="14">
        <f t="shared" si="1"/>
        <v>0</v>
      </c>
      <c r="P15" s="12">
        <f>Összesen!F24</f>
        <v>0</v>
      </c>
      <c r="Q15" s="12">
        <f t="shared" si="0"/>
        <v>0</v>
      </c>
    </row>
    <row r="16" spans="1:17" s="10" customFormat="1" ht="15.75">
      <c r="A16" s="1">
        <v>13</v>
      </c>
      <c r="B16" s="72" t="s">
        <v>7</v>
      </c>
      <c r="C16" s="14">
        <f aca="true" t="shared" si="2" ref="C16:O16">SUM(C5:C15)</f>
        <v>1146901</v>
      </c>
      <c r="D16" s="14">
        <f t="shared" si="2"/>
        <v>914789</v>
      </c>
      <c r="E16" s="14">
        <f t="shared" si="2"/>
        <v>2187096</v>
      </c>
      <c r="F16" s="14">
        <f t="shared" si="2"/>
        <v>928289</v>
      </c>
      <c r="G16" s="14">
        <f t="shared" si="2"/>
        <v>1677464</v>
      </c>
      <c r="H16" s="14">
        <f t="shared" si="2"/>
        <v>918689</v>
      </c>
      <c r="I16" s="14">
        <f t="shared" si="2"/>
        <v>3942789</v>
      </c>
      <c r="J16" s="14">
        <f t="shared" si="2"/>
        <v>2891969</v>
      </c>
      <c r="K16" s="14">
        <f t="shared" si="2"/>
        <v>3677809</v>
      </c>
      <c r="L16" s="14">
        <f t="shared" si="2"/>
        <v>3511089</v>
      </c>
      <c r="M16" s="14">
        <f t="shared" si="2"/>
        <v>1384464</v>
      </c>
      <c r="N16" s="14">
        <f t="shared" si="2"/>
        <v>1699192</v>
      </c>
      <c r="O16" s="14">
        <f t="shared" si="2"/>
        <v>24880540</v>
      </c>
      <c r="P16" s="12">
        <f>Összesen!F31</f>
        <v>24880540</v>
      </c>
      <c r="Q16" s="12">
        <f t="shared" si="0"/>
        <v>0</v>
      </c>
    </row>
    <row r="17" spans="1:17" s="10" customFormat="1" ht="15.75">
      <c r="A17" s="1">
        <v>14</v>
      </c>
      <c r="B17" s="71" t="s">
        <v>45</v>
      </c>
      <c r="C17" s="5">
        <v>287501</v>
      </c>
      <c r="D17" s="5">
        <v>287501</v>
      </c>
      <c r="E17" s="5">
        <v>297501</v>
      </c>
      <c r="F17" s="5">
        <v>904813</v>
      </c>
      <c r="G17" s="5">
        <v>451829</v>
      </c>
      <c r="H17" s="5">
        <v>441829</v>
      </c>
      <c r="I17" s="5">
        <v>741829</v>
      </c>
      <c r="J17" s="5">
        <v>451829</v>
      </c>
      <c r="K17" s="5">
        <v>451829</v>
      </c>
      <c r="L17" s="5">
        <v>451832</v>
      </c>
      <c r="M17" s="5">
        <v>441829</v>
      </c>
      <c r="N17" s="5">
        <v>641829</v>
      </c>
      <c r="O17" s="14">
        <f aca="true" t="shared" si="3" ref="O17:O26">SUM(C17:N17)</f>
        <v>5851951</v>
      </c>
      <c r="P17" s="12">
        <f>Összesen!K7</f>
        <v>5851951</v>
      </c>
      <c r="Q17" s="12">
        <f t="shared" si="0"/>
        <v>0</v>
      </c>
    </row>
    <row r="18" spans="1:17" s="10" customFormat="1" ht="25.5">
      <c r="A18" s="1">
        <v>15</v>
      </c>
      <c r="B18" s="71" t="s">
        <v>89</v>
      </c>
      <c r="C18" s="5">
        <v>77625</v>
      </c>
      <c r="D18" s="5">
        <v>66250</v>
      </c>
      <c r="E18" s="5">
        <v>68450</v>
      </c>
      <c r="F18" s="5">
        <v>99500</v>
      </c>
      <c r="G18" s="5">
        <v>99402</v>
      </c>
      <c r="H18" s="5">
        <v>102410</v>
      </c>
      <c r="I18" s="5">
        <v>173500</v>
      </c>
      <c r="J18" s="5">
        <v>102403</v>
      </c>
      <c r="K18" s="5">
        <v>102403</v>
      </c>
      <c r="L18" s="5">
        <v>102403</v>
      </c>
      <c r="M18" s="5">
        <v>97202</v>
      </c>
      <c r="N18" s="5">
        <v>109662</v>
      </c>
      <c r="O18" s="14">
        <f t="shared" si="3"/>
        <v>1201210</v>
      </c>
      <c r="P18" s="12">
        <f>Összesen!K8</f>
        <v>1201210</v>
      </c>
      <c r="Q18" s="12">
        <f t="shared" si="0"/>
        <v>0</v>
      </c>
    </row>
    <row r="19" spans="1:17" s="10" customFormat="1" ht="15.75">
      <c r="A19" s="1">
        <v>16</v>
      </c>
      <c r="B19" s="71" t="s">
        <v>90</v>
      </c>
      <c r="C19" s="5">
        <v>389500</v>
      </c>
      <c r="D19" s="5">
        <v>375100</v>
      </c>
      <c r="E19" s="5">
        <v>398600</v>
      </c>
      <c r="F19" s="5">
        <v>475800</v>
      </c>
      <c r="G19" s="5">
        <v>468240</v>
      </c>
      <c r="H19" s="5">
        <v>1350500</v>
      </c>
      <c r="I19" s="5">
        <v>989700</v>
      </c>
      <c r="J19" s="5">
        <v>1489200</v>
      </c>
      <c r="K19" s="5">
        <v>989500</v>
      </c>
      <c r="L19" s="5">
        <v>819800</v>
      </c>
      <c r="M19" s="5">
        <v>768500</v>
      </c>
      <c r="N19" s="5">
        <v>675910</v>
      </c>
      <c r="O19" s="14">
        <f t="shared" si="3"/>
        <v>9190350</v>
      </c>
      <c r="P19" s="12">
        <f>Összesen!K9</f>
        <v>9190350</v>
      </c>
      <c r="Q19" s="12">
        <f t="shared" si="0"/>
        <v>0</v>
      </c>
    </row>
    <row r="20" spans="1:17" s="10" customFormat="1" ht="15.75">
      <c r="A20" s="1">
        <v>17</v>
      </c>
      <c r="B20" s="71" t="s">
        <v>91</v>
      </c>
      <c r="C20" s="5">
        <v>0</v>
      </c>
      <c r="D20" s="5">
        <v>0</v>
      </c>
      <c r="E20" s="5">
        <v>0</v>
      </c>
      <c r="F20" s="5">
        <v>50000</v>
      </c>
      <c r="G20" s="5">
        <v>0</v>
      </c>
      <c r="H20" s="5">
        <v>35000</v>
      </c>
      <c r="I20" s="5">
        <v>0</v>
      </c>
      <c r="J20" s="5">
        <v>200000</v>
      </c>
      <c r="K20" s="5">
        <v>80000</v>
      </c>
      <c r="L20" s="5">
        <v>0</v>
      </c>
      <c r="M20" s="5">
        <v>45000</v>
      </c>
      <c r="N20" s="5">
        <v>90000</v>
      </c>
      <c r="O20" s="14">
        <f t="shared" si="3"/>
        <v>500000</v>
      </c>
      <c r="P20" s="12">
        <f>Összesen!K10</f>
        <v>500000</v>
      </c>
      <c r="Q20" s="12">
        <f t="shared" si="0"/>
        <v>0</v>
      </c>
    </row>
    <row r="21" spans="1:17" s="10" customFormat="1" ht="15.75">
      <c r="A21" s="1">
        <v>18</v>
      </c>
      <c r="B21" s="71" t="s">
        <v>92</v>
      </c>
      <c r="C21" s="5">
        <v>23932</v>
      </c>
      <c r="D21" s="5">
        <v>23932</v>
      </c>
      <c r="E21" s="5">
        <v>23932</v>
      </c>
      <c r="F21" s="5">
        <v>66574</v>
      </c>
      <c r="G21" s="5">
        <v>125932</v>
      </c>
      <c r="H21" s="5">
        <v>98780</v>
      </c>
      <c r="I21" s="5">
        <v>64452</v>
      </c>
      <c r="J21" s="5">
        <v>51650</v>
      </c>
      <c r="K21" s="5">
        <v>123932</v>
      </c>
      <c r="L21" s="5">
        <v>98780</v>
      </c>
      <c r="M21" s="5">
        <v>42650</v>
      </c>
      <c r="N21" s="5">
        <v>223927</v>
      </c>
      <c r="O21" s="14">
        <f t="shared" si="3"/>
        <v>968473</v>
      </c>
      <c r="P21" s="12">
        <f>Összesen!K11</f>
        <v>968473</v>
      </c>
      <c r="Q21" s="12">
        <f t="shared" si="0"/>
        <v>0</v>
      </c>
    </row>
    <row r="22" spans="1:17" s="10" customFormat="1" ht="15.75">
      <c r="A22" s="1">
        <v>19</v>
      </c>
      <c r="B22" s="71" t="s">
        <v>120</v>
      </c>
      <c r="C22" s="5">
        <v>0</v>
      </c>
      <c r="D22" s="5">
        <v>0</v>
      </c>
      <c r="E22" s="5">
        <v>0</v>
      </c>
      <c r="F22" s="5">
        <v>0</v>
      </c>
      <c r="G22" s="5">
        <v>130000</v>
      </c>
      <c r="H22" s="5">
        <v>0</v>
      </c>
      <c r="I22" s="5">
        <v>0</v>
      </c>
      <c r="J22" s="5">
        <v>0</v>
      </c>
      <c r="K22" s="5">
        <v>1800000</v>
      </c>
      <c r="L22" s="5">
        <v>2081381</v>
      </c>
      <c r="M22" s="5">
        <v>0</v>
      </c>
      <c r="N22" s="5">
        <v>0</v>
      </c>
      <c r="O22" s="14">
        <f t="shared" si="3"/>
        <v>4011381</v>
      </c>
      <c r="P22" s="12">
        <f>Összesen!K18</f>
        <v>4011381</v>
      </c>
      <c r="Q22" s="12">
        <f t="shared" si="0"/>
        <v>0</v>
      </c>
    </row>
    <row r="23" spans="1:17" s="10" customFormat="1" ht="15.75">
      <c r="A23" s="1">
        <v>20</v>
      </c>
      <c r="B23" s="71" t="s">
        <v>54</v>
      </c>
      <c r="C23" s="5">
        <v>0</v>
      </c>
      <c r="D23" s="5">
        <v>0</v>
      </c>
      <c r="E23" s="5">
        <v>0</v>
      </c>
      <c r="F23" s="5">
        <v>168080</v>
      </c>
      <c r="G23" s="5">
        <v>0</v>
      </c>
      <c r="H23" s="5">
        <v>0</v>
      </c>
      <c r="I23" s="5">
        <v>1885980</v>
      </c>
      <c r="J23" s="5">
        <v>598700</v>
      </c>
      <c r="K23" s="5">
        <v>0</v>
      </c>
      <c r="L23" s="5">
        <v>135800</v>
      </c>
      <c r="M23" s="5">
        <v>0</v>
      </c>
      <c r="N23" s="5">
        <v>0</v>
      </c>
      <c r="O23" s="14">
        <f t="shared" si="3"/>
        <v>2788560</v>
      </c>
      <c r="P23" s="12">
        <f>Összesen!K19</f>
        <v>2788560</v>
      </c>
      <c r="Q23" s="12">
        <f t="shared" si="0"/>
        <v>0</v>
      </c>
    </row>
    <row r="24" spans="1:17" s="10" customFormat="1" ht="15.75">
      <c r="A24" s="1">
        <v>21</v>
      </c>
      <c r="B24" s="71" t="s">
        <v>220</v>
      </c>
      <c r="C24" s="5">
        <v>0</v>
      </c>
      <c r="D24" s="5">
        <v>0</v>
      </c>
      <c r="E24" s="5">
        <v>0</v>
      </c>
      <c r="G24" s="5">
        <v>0</v>
      </c>
      <c r="H24" s="5">
        <v>23655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3"/>
        <v>23655</v>
      </c>
      <c r="P24" s="12">
        <f>Összesen!K20</f>
        <v>23655</v>
      </c>
      <c r="Q24" s="12">
        <f t="shared" si="0"/>
        <v>0</v>
      </c>
    </row>
    <row r="25" spans="1:17" s="10" customFormat="1" ht="15.75">
      <c r="A25" s="1">
        <v>22</v>
      </c>
      <c r="B25" s="71" t="s">
        <v>102</v>
      </c>
      <c r="C25" s="5">
        <v>344960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3"/>
        <v>344960</v>
      </c>
      <c r="P25" s="12">
        <f>Összesen!K13</f>
        <v>344960</v>
      </c>
      <c r="Q25" s="12">
        <f t="shared" si="0"/>
        <v>0</v>
      </c>
    </row>
    <row r="26" spans="1:17" s="10" customFormat="1" ht="15.75">
      <c r="A26" s="1">
        <v>23</v>
      </c>
      <c r="B26" s="71" t="s">
        <v>121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3"/>
        <v>0</v>
      </c>
      <c r="P26" s="12">
        <f>Összesen!K22</f>
        <v>0</v>
      </c>
      <c r="Q26" s="12">
        <f t="shared" si="0"/>
        <v>0</v>
      </c>
    </row>
    <row r="27" spans="1:17" s="10" customFormat="1" ht="15.75">
      <c r="A27" s="1">
        <v>24</v>
      </c>
      <c r="B27" s="72" t="s">
        <v>8</v>
      </c>
      <c r="C27" s="14">
        <f>SUM(C17:C26)</f>
        <v>1123518</v>
      </c>
      <c r="D27" s="14">
        <f aca="true" t="shared" si="4" ref="D27:O27">SUM(D17:D26)</f>
        <v>752783</v>
      </c>
      <c r="E27" s="14">
        <f t="shared" si="4"/>
        <v>788483</v>
      </c>
      <c r="F27" s="14">
        <f t="shared" si="4"/>
        <v>1764767</v>
      </c>
      <c r="G27" s="14">
        <f t="shared" si="4"/>
        <v>1275403</v>
      </c>
      <c r="H27" s="14">
        <f t="shared" si="4"/>
        <v>2052174</v>
      </c>
      <c r="I27" s="14">
        <f t="shared" si="4"/>
        <v>3855461</v>
      </c>
      <c r="J27" s="14">
        <f t="shared" si="4"/>
        <v>2893782</v>
      </c>
      <c r="K27" s="14">
        <f t="shared" si="4"/>
        <v>3547664</v>
      </c>
      <c r="L27" s="14">
        <f t="shared" si="4"/>
        <v>3689996</v>
      </c>
      <c r="M27" s="14">
        <f t="shared" si="4"/>
        <v>1395181</v>
      </c>
      <c r="N27" s="14">
        <f t="shared" si="4"/>
        <v>1741328</v>
      </c>
      <c r="O27" s="14">
        <f t="shared" si="4"/>
        <v>24880540</v>
      </c>
      <c r="P27" s="12">
        <f>Összesen!K31</f>
        <v>24880540</v>
      </c>
      <c r="Q27" s="12">
        <f t="shared" si="0"/>
        <v>0</v>
      </c>
    </row>
    <row r="28" spans="1:17" ht="15.75">
      <c r="A28" s="1">
        <v>25</v>
      </c>
      <c r="B28" s="72" t="s">
        <v>127</v>
      </c>
      <c r="C28" s="14">
        <f>C16-C27</f>
        <v>23383</v>
      </c>
      <c r="D28" s="14">
        <f>C28+D16-D27</f>
        <v>185389</v>
      </c>
      <c r="E28" s="14">
        <f>D28+E16-E27</f>
        <v>1584002</v>
      </c>
      <c r="F28" s="14">
        <f aca="true" t="shared" si="5" ref="F28:O28">E28+F16-F27</f>
        <v>747524</v>
      </c>
      <c r="G28" s="14">
        <f t="shared" si="5"/>
        <v>1149585</v>
      </c>
      <c r="H28" s="14">
        <f t="shared" si="5"/>
        <v>16100</v>
      </c>
      <c r="I28" s="14">
        <f t="shared" si="5"/>
        <v>103428</v>
      </c>
      <c r="J28" s="14">
        <f t="shared" si="5"/>
        <v>101615</v>
      </c>
      <c r="K28" s="14">
        <f t="shared" si="5"/>
        <v>231760</v>
      </c>
      <c r="L28" s="14">
        <f t="shared" si="5"/>
        <v>52853</v>
      </c>
      <c r="M28" s="14">
        <f t="shared" si="5"/>
        <v>42136</v>
      </c>
      <c r="N28" s="14">
        <f t="shared" si="5"/>
        <v>0</v>
      </c>
      <c r="O28" s="14">
        <f t="shared" si="5"/>
        <v>0</v>
      </c>
      <c r="Q28" s="12">
        <f t="shared" si="0"/>
        <v>0</v>
      </c>
    </row>
    <row r="29" ht="15">
      <c r="O29" s="74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71" r:id="rId1"/>
  <headerFooter>
    <oddHeader>&amp;R2. kimutatás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166" t="s">
        <v>538</v>
      </c>
      <c r="B1" s="166"/>
      <c r="C1" s="166"/>
      <c r="D1" s="166"/>
      <c r="E1" s="166"/>
      <c r="F1" s="166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159" t="s">
        <v>9</v>
      </c>
      <c r="C4" s="6" t="s">
        <v>389</v>
      </c>
      <c r="D4" s="6" t="s">
        <v>412</v>
      </c>
      <c r="E4" s="6" t="s">
        <v>500</v>
      </c>
      <c r="F4" s="6" t="s">
        <v>565</v>
      </c>
    </row>
    <row r="5" spans="1:6" s="10" customFormat="1" ht="15.75">
      <c r="A5" s="1">
        <v>2</v>
      </c>
      <c r="B5" s="160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84</v>
      </c>
      <c r="C6" s="62">
        <f>C7+C18</f>
        <v>0</v>
      </c>
      <c r="D6" s="62">
        <f>D7+D18</f>
        <v>0</v>
      </c>
      <c r="E6" s="62">
        <f>E7+E18</f>
        <v>0</v>
      </c>
      <c r="F6" s="62">
        <f>F7+F18</f>
        <v>0</v>
      </c>
      <c r="G6" s="12"/>
    </row>
    <row r="7" spans="1:7" s="10" customFormat="1" ht="31.5" hidden="1">
      <c r="A7" s="1">
        <v>4</v>
      </c>
      <c r="B7" s="8" t="s">
        <v>85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 hidden="1">
      <c r="A18" s="1">
        <v>5</v>
      </c>
      <c r="B18" s="8" t="s">
        <v>86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8.28125" style="55" customWidth="1"/>
    <col min="2" max="2" width="16.140625" style="55" customWidth="1"/>
    <col min="3" max="138" width="9.140625" style="54" customWidth="1"/>
    <col min="139" max="16384" width="9.140625" style="55" customWidth="1"/>
  </cols>
  <sheetData>
    <row r="1" spans="1:138" s="51" customFormat="1" ht="33" customHeight="1">
      <c r="A1" s="168" t="s">
        <v>579</v>
      </c>
      <c r="B1" s="168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</row>
    <row r="2" spans="2:138" s="52" customFormat="1" ht="21.75" customHeight="1">
      <c r="B2" s="53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</row>
    <row r="3" spans="1:138" s="57" customFormat="1" ht="30" customHeight="1">
      <c r="A3" s="75" t="s">
        <v>65</v>
      </c>
      <c r="B3" s="56" t="s">
        <v>66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</row>
    <row r="4" spans="1:138" s="57" customFormat="1" ht="31.5">
      <c r="A4" s="76" t="s">
        <v>67</v>
      </c>
      <c r="B4" s="58">
        <f>SUM(B5:B6)</f>
        <v>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</row>
    <row r="5" spans="1:138" s="57" customFormat="1" ht="18">
      <c r="A5" s="77" t="s">
        <v>68</v>
      </c>
      <c r="B5" s="58">
        <v>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</row>
    <row r="6" spans="1:138" s="57" customFormat="1" ht="18">
      <c r="A6" s="77" t="s">
        <v>69</v>
      </c>
      <c r="B6" s="58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</row>
    <row r="7" spans="1:2" ht="31.5">
      <c r="A7" s="76" t="s">
        <v>70</v>
      </c>
      <c r="B7" s="58">
        <v>0</v>
      </c>
    </row>
    <row r="8" spans="1:2" ht="31.5">
      <c r="A8" s="78" t="s">
        <v>71</v>
      </c>
      <c r="B8" s="59">
        <f>SUM(B9:B10)</f>
        <v>0</v>
      </c>
    </row>
    <row r="9" spans="1:138" s="57" customFormat="1" ht="30">
      <c r="A9" s="79" t="s">
        <v>72</v>
      </c>
      <c r="B9" s="60">
        <v>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</row>
    <row r="10" spans="1:138" s="57" customFormat="1" ht="30">
      <c r="A10" s="79" t="s">
        <v>73</v>
      </c>
      <c r="B10" s="60">
        <v>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</row>
    <row r="11" spans="1:138" s="57" customFormat="1" ht="31.5">
      <c r="A11" s="78" t="s">
        <v>74</v>
      </c>
      <c r="B11" s="59">
        <v>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</row>
    <row r="12" spans="1:138" s="57" customFormat="1" ht="31.5">
      <c r="A12" s="78" t="s">
        <v>75</v>
      </c>
      <c r="B12" s="59">
        <f>SUM(B13,B16,B19,B25,B22)</f>
        <v>1270424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</row>
    <row r="13" spans="1:2" ht="18">
      <c r="A13" s="79" t="s">
        <v>76</v>
      </c>
      <c r="B13" s="60">
        <v>0</v>
      </c>
    </row>
    <row r="14" spans="1:138" s="57" customFormat="1" ht="18">
      <c r="A14" s="80" t="s">
        <v>77</v>
      </c>
      <c r="B14" s="61">
        <v>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</row>
    <row r="15" spans="1:138" s="57" customFormat="1" ht="25.5">
      <c r="A15" s="80" t="s">
        <v>78</v>
      </c>
      <c r="B15" s="61">
        <v>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</row>
    <row r="16" spans="1:138" s="57" customFormat="1" ht="30">
      <c r="A16" s="79" t="s">
        <v>79</v>
      </c>
      <c r="B16" s="60">
        <f>SUM(B17:B18)</f>
        <v>1250000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</row>
    <row r="17" spans="1:138" s="57" customFormat="1" ht="18">
      <c r="A17" s="80" t="s">
        <v>77</v>
      </c>
      <c r="B17" s="61">
        <v>1250000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</row>
    <row r="18" spans="1:138" s="57" customFormat="1" ht="25.5">
      <c r="A18" s="80" t="s">
        <v>78</v>
      </c>
      <c r="B18" s="61">
        <v>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</row>
    <row r="19" spans="1:138" s="57" customFormat="1" ht="18">
      <c r="A19" s="79" t="s">
        <v>126</v>
      </c>
      <c r="B19" s="60">
        <f>SUM(B20:B21)</f>
        <v>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</row>
    <row r="20" spans="1:2" ht="18">
      <c r="A20" s="80" t="s">
        <v>77</v>
      </c>
      <c r="B20" s="61">
        <v>0</v>
      </c>
    </row>
    <row r="21" spans="1:138" s="57" customFormat="1" ht="25.5">
      <c r="A21" s="80" t="s">
        <v>78</v>
      </c>
      <c r="B21" s="61">
        <v>0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</row>
    <row r="22" spans="1:138" s="57" customFormat="1" ht="18">
      <c r="A22" s="79" t="s">
        <v>80</v>
      </c>
      <c r="B22" s="60">
        <f>SUM(B23:B24)</f>
        <v>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</row>
    <row r="23" spans="1:2" ht="18">
      <c r="A23" s="80" t="s">
        <v>77</v>
      </c>
      <c r="B23" s="61">
        <v>0</v>
      </c>
    </row>
    <row r="24" spans="1:2" ht="25.5">
      <c r="A24" s="80" t="s">
        <v>78</v>
      </c>
      <c r="B24" s="61">
        <v>0</v>
      </c>
    </row>
    <row r="25" spans="1:2" ht="18">
      <c r="A25" s="79" t="s">
        <v>81</v>
      </c>
      <c r="B25" s="60">
        <f>SUM(B26:B27)</f>
        <v>20424</v>
      </c>
    </row>
    <row r="26" spans="1:2" ht="18">
      <c r="A26" s="80" t="s">
        <v>77</v>
      </c>
      <c r="B26" s="61">
        <v>20424</v>
      </c>
    </row>
    <row r="27" spans="1:2" ht="25.5">
      <c r="A27" s="80" t="s">
        <v>78</v>
      </c>
      <c r="B27" s="61">
        <v>0</v>
      </c>
    </row>
    <row r="28" spans="1:2" ht="31.5">
      <c r="A28" s="78" t="s">
        <v>82</v>
      </c>
      <c r="B28" s="59">
        <v>0</v>
      </c>
    </row>
    <row r="29" spans="1:2" ht="18">
      <c r="A29" s="81" t="s">
        <v>83</v>
      </c>
      <c r="B29" s="59">
        <f>SUM(B8,B11,B12,B28,B4,B7)</f>
        <v>1270424</v>
      </c>
    </row>
  </sheetData>
  <sheetProtection/>
  <mergeCells count="1">
    <mergeCell ref="A1:B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12" width="12.7109375" style="22" customWidth="1"/>
    <col min="13" max="16384" width="9.140625" style="22" customWidth="1"/>
  </cols>
  <sheetData>
    <row r="1" spans="1:12" s="16" customFormat="1" ht="15.75">
      <c r="A1" s="157" t="s">
        <v>537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s="16" customFormat="1" ht="15.75">
      <c r="A2" s="158" t="s">
        <v>397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s="16" customFormat="1" ht="15.75">
      <c r="A3" s="158" t="s">
        <v>396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ht="15.75">
      <c r="A4" s="158" t="s">
        <v>580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pans="1:12" ht="15.75">
      <c r="A5" s="44"/>
      <c r="B5" s="44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56</v>
      </c>
      <c r="H6" s="1" t="s">
        <v>57</v>
      </c>
      <c r="I6" s="1" t="s">
        <v>58</v>
      </c>
      <c r="J6" s="1" t="s">
        <v>103</v>
      </c>
      <c r="K6" s="1" t="s">
        <v>104</v>
      </c>
      <c r="L6" s="1" t="s">
        <v>59</v>
      </c>
    </row>
    <row r="7" spans="1:12" s="3" customFormat="1" ht="15.75">
      <c r="A7" s="1">
        <v>1</v>
      </c>
      <c r="B7" s="169" t="s">
        <v>9</v>
      </c>
      <c r="C7" s="172" t="s">
        <v>412</v>
      </c>
      <c r="D7" s="172"/>
      <c r="E7" s="172"/>
      <c r="F7" s="173"/>
      <c r="G7" s="174" t="s">
        <v>500</v>
      </c>
      <c r="H7" s="172"/>
      <c r="I7" s="172"/>
      <c r="J7" s="173"/>
      <c r="K7" s="172" t="s">
        <v>565</v>
      </c>
      <c r="L7" s="173"/>
    </row>
    <row r="8" spans="1:12" s="3" customFormat="1" ht="31.5">
      <c r="A8" s="1"/>
      <c r="B8" s="170"/>
      <c r="C8" s="4" t="s">
        <v>504</v>
      </c>
      <c r="D8" s="4" t="s">
        <v>505</v>
      </c>
      <c r="E8" s="4" t="s">
        <v>581</v>
      </c>
      <c r="F8" s="4" t="s">
        <v>582</v>
      </c>
      <c r="G8" s="4" t="s">
        <v>504</v>
      </c>
      <c r="H8" s="4" t="s">
        <v>505</v>
      </c>
      <c r="I8" s="4" t="s">
        <v>581</v>
      </c>
      <c r="J8" s="4" t="s">
        <v>582</v>
      </c>
      <c r="K8" s="4" t="s">
        <v>581</v>
      </c>
      <c r="L8" s="4" t="s">
        <v>582</v>
      </c>
    </row>
    <row r="9" spans="1:12" s="3" customFormat="1" ht="15.75">
      <c r="A9" s="1">
        <v>2</v>
      </c>
      <c r="B9" s="171"/>
      <c r="C9" s="6" t="s">
        <v>398</v>
      </c>
      <c r="D9" s="6" t="s">
        <v>398</v>
      </c>
      <c r="E9" s="6" t="s">
        <v>4</v>
      </c>
      <c r="F9" s="6" t="s">
        <v>4</v>
      </c>
      <c r="G9" s="6" t="s">
        <v>398</v>
      </c>
      <c r="H9" s="6" t="s">
        <v>398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6" t="s">
        <v>407</v>
      </c>
      <c r="C10" s="15">
        <v>3650000</v>
      </c>
      <c r="D10" s="15">
        <v>3650000</v>
      </c>
      <c r="E10" s="15">
        <v>3650000</v>
      </c>
      <c r="F10" s="15">
        <v>3650000</v>
      </c>
      <c r="G10" s="15">
        <v>3500000</v>
      </c>
      <c r="H10" s="15">
        <v>3500000</v>
      </c>
      <c r="I10" s="15">
        <v>3500000</v>
      </c>
      <c r="J10" s="15">
        <v>3500000</v>
      </c>
      <c r="K10" s="15">
        <v>3500000</v>
      </c>
      <c r="L10" s="15">
        <v>3500000</v>
      </c>
    </row>
    <row r="11" spans="1:12" ht="30">
      <c r="A11" s="1">
        <v>4</v>
      </c>
      <c r="B11" s="46" t="s">
        <v>408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6" t="s">
        <v>31</v>
      </c>
      <c r="C12" s="15">
        <v>5000</v>
      </c>
      <c r="D12" s="15">
        <v>5000</v>
      </c>
      <c r="E12" s="15">
        <v>5000</v>
      </c>
      <c r="F12" s="15">
        <v>5000</v>
      </c>
      <c r="G12" s="15">
        <v>10000</v>
      </c>
      <c r="H12" s="15">
        <v>10000</v>
      </c>
      <c r="I12" s="15">
        <v>10000</v>
      </c>
      <c r="J12" s="15">
        <v>10000</v>
      </c>
      <c r="K12" s="15">
        <v>10000</v>
      </c>
      <c r="L12" s="15">
        <v>10000</v>
      </c>
    </row>
    <row r="13" spans="1:12" ht="45">
      <c r="A13" s="1">
        <v>6</v>
      </c>
      <c r="B13" s="46" t="s">
        <v>32</v>
      </c>
      <c r="C13" s="15">
        <v>730000</v>
      </c>
      <c r="D13" s="15">
        <v>730000</v>
      </c>
      <c r="E13" s="15">
        <v>730000</v>
      </c>
      <c r="F13" s="15">
        <v>730000</v>
      </c>
      <c r="G13" s="15">
        <v>800000</v>
      </c>
      <c r="H13" s="15">
        <v>800000</v>
      </c>
      <c r="I13" s="15">
        <v>800000</v>
      </c>
      <c r="J13" s="15">
        <v>800000</v>
      </c>
      <c r="K13" s="15">
        <v>800000</v>
      </c>
      <c r="L13" s="15">
        <v>800000</v>
      </c>
    </row>
    <row r="14" spans="1:12" ht="15.75">
      <c r="A14" s="1">
        <v>7</v>
      </c>
      <c r="B14" s="46" t="s">
        <v>33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6" t="s">
        <v>34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6" t="s">
        <v>409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4" customFormat="1" ht="15.75">
      <c r="A17" s="1">
        <v>10</v>
      </c>
      <c r="B17" s="48" t="s">
        <v>60</v>
      </c>
      <c r="C17" s="18">
        <f>SUM(C10:C16)</f>
        <v>4385000</v>
      </c>
      <c r="D17" s="18">
        <f>SUM(D10:D16)</f>
        <v>4385000</v>
      </c>
      <c r="E17" s="18">
        <f aca="true" t="shared" si="0" ref="E17:L17">SUM(E10:E16)</f>
        <v>4385000</v>
      </c>
      <c r="F17" s="18">
        <f t="shared" si="0"/>
        <v>4385000</v>
      </c>
      <c r="G17" s="18">
        <f t="shared" si="0"/>
        <v>4310000</v>
      </c>
      <c r="H17" s="18">
        <f>SUM(H10:H16)</f>
        <v>4310000</v>
      </c>
      <c r="I17" s="18">
        <f t="shared" si="0"/>
        <v>4310000</v>
      </c>
      <c r="J17" s="18">
        <f t="shared" si="0"/>
        <v>4310000</v>
      </c>
      <c r="K17" s="18">
        <f t="shared" si="0"/>
        <v>4310000</v>
      </c>
      <c r="L17" s="18">
        <f t="shared" si="0"/>
        <v>4310000</v>
      </c>
    </row>
    <row r="18" spans="1:12" ht="15.75">
      <c r="A18" s="1">
        <v>11</v>
      </c>
      <c r="B18" s="48" t="s">
        <v>61</v>
      </c>
      <c r="C18" s="18">
        <f>ROUNDDOWN(C17*0.5,0)</f>
        <v>2192500</v>
      </c>
      <c r="D18" s="18">
        <f>ROUNDDOWN(D17*0.5,0)</f>
        <v>2192500</v>
      </c>
      <c r="E18" s="18">
        <f aca="true" t="shared" si="1" ref="E18:L18">ROUNDDOWN(E17*0.5,0)</f>
        <v>2192500</v>
      </c>
      <c r="F18" s="18">
        <f t="shared" si="1"/>
        <v>2192500</v>
      </c>
      <c r="G18" s="18">
        <f t="shared" si="1"/>
        <v>2155000</v>
      </c>
      <c r="H18" s="18">
        <f>ROUNDDOWN(H17*0.5,0)</f>
        <v>2155000</v>
      </c>
      <c r="I18" s="18">
        <f t="shared" si="1"/>
        <v>2155000</v>
      </c>
      <c r="J18" s="18">
        <f t="shared" si="1"/>
        <v>2155000</v>
      </c>
      <c r="K18" s="18">
        <f t="shared" si="1"/>
        <v>2155000</v>
      </c>
      <c r="L18" s="18">
        <f t="shared" si="1"/>
        <v>2155000</v>
      </c>
    </row>
    <row r="19" spans="1:12" ht="30">
      <c r="A19" s="1">
        <v>12</v>
      </c>
      <c r="B19" s="46" t="s">
        <v>36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6" t="s">
        <v>43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6" t="s">
        <v>38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6" t="s">
        <v>39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6" t="s">
        <v>40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6" t="s">
        <v>44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6" t="s">
        <v>99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4" customFormat="1" ht="15.75">
      <c r="A26" s="1">
        <v>19</v>
      </c>
      <c r="B26" s="48" t="s">
        <v>62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4" customFormat="1" ht="29.25">
      <c r="A27" s="1">
        <v>20</v>
      </c>
      <c r="B27" s="48" t="s">
        <v>63</v>
      </c>
      <c r="C27" s="18">
        <f aca="true" t="shared" si="3" ref="C27:L27">C18-C26</f>
        <v>2192500</v>
      </c>
      <c r="D27" s="18">
        <f t="shared" si="3"/>
        <v>2192500</v>
      </c>
      <c r="E27" s="18">
        <f t="shared" si="3"/>
        <v>2192500</v>
      </c>
      <c r="F27" s="18">
        <f t="shared" si="3"/>
        <v>2192500</v>
      </c>
      <c r="G27" s="18">
        <f t="shared" si="3"/>
        <v>2155000</v>
      </c>
      <c r="H27" s="18">
        <f t="shared" si="3"/>
        <v>2155000</v>
      </c>
      <c r="I27" s="18">
        <f t="shared" si="3"/>
        <v>2155000</v>
      </c>
      <c r="J27" s="18">
        <f t="shared" si="3"/>
        <v>2155000</v>
      </c>
      <c r="K27" s="18">
        <f t="shared" si="3"/>
        <v>2155000</v>
      </c>
      <c r="L27" s="18">
        <f t="shared" si="3"/>
        <v>2155000</v>
      </c>
    </row>
    <row r="28" spans="1:12" s="24" customFormat="1" ht="42.75">
      <c r="A28" s="1">
        <v>21</v>
      </c>
      <c r="B28" s="49" t="s">
        <v>404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6" t="s">
        <v>545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</row>
    <row r="30" spans="1:12" ht="45">
      <c r="A30" s="1">
        <v>23</v>
      </c>
      <c r="B30" s="46" t="s">
        <v>134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</row>
    <row r="31" spans="1:12" ht="30">
      <c r="A31" s="1">
        <v>24</v>
      </c>
      <c r="B31" s="46" t="s">
        <v>101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</row>
    <row r="32" spans="1:12" ht="15.75">
      <c r="A32" s="1">
        <v>25</v>
      </c>
      <c r="B32" s="46" t="s">
        <v>98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</row>
    <row r="33" spans="1:12" ht="45">
      <c r="A33" s="1">
        <v>26</v>
      </c>
      <c r="B33" s="46" t="s">
        <v>403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2017-03-23T09:13:04Z</cp:lastPrinted>
  <dcterms:created xsi:type="dcterms:W3CDTF">2011-02-02T09:24:37Z</dcterms:created>
  <dcterms:modified xsi:type="dcterms:W3CDTF">2017-03-23T09:45:04Z</dcterms:modified>
  <cp:category/>
  <cp:version/>
  <cp:contentType/>
  <cp:contentStatus/>
</cp:coreProperties>
</file>