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state="hidden" r:id="rId6"/>
    <sheet name="Egyensúly 2012-2014. " sheetId="7" r:id="rId7"/>
    <sheet name="utem" sheetId="8" state="hidden" r:id="rId8"/>
    <sheet name="utem (2)" sheetId="9" r:id="rId9"/>
    <sheet name="forintos mérleg" sheetId="10" r:id="rId10"/>
    <sheet name="vagyon" sheetId="11" r:id="rId11"/>
    <sheet name="100 fölötti" sheetId="12" r:id="rId12"/>
    <sheet name="beruházás" sheetId="13" r:id="rId13"/>
    <sheet name="Értékpapír" sheetId="14" r:id="rId14"/>
    <sheet name="követelés" sheetId="15" r:id="rId15"/>
    <sheet name="kötelezettség" sheetId="16" r:id="rId16"/>
    <sheet name="műemlék" sheetId="17" r:id="rId17"/>
    <sheet name="változások" sheetId="18" r:id="rId18"/>
    <sheet name="reszesedes" sheetId="19" r:id="rId19"/>
    <sheet name="tobbeves" sheetId="20" state="hidden" r:id="rId20"/>
    <sheet name="közvetett támog" sheetId="21" r:id="rId21"/>
    <sheet name="Adósságot kel.köt. (2)" sheetId="22" state="hidden" r:id="rId22"/>
    <sheet name="Bevételek" sheetId="23" r:id="rId23"/>
    <sheet name="Kiadás" sheetId="24" r:id="rId24"/>
    <sheet name="COFOG" sheetId="25" r:id="rId25"/>
    <sheet name="Határozat" sheetId="26" state="hidden" r:id="rId26"/>
    <sheet name="Határozat (2)" sheetId="27" state="hidden" r:id="rId27"/>
    <sheet name="Határozat mód. " sheetId="28" state="hidden" r:id="rId28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aa" localSheetId="17">'[1]vagyon'!#REF!</definedName>
    <definedName name="aa">'[1]vagyon'!#REF!</definedName>
    <definedName name="aaa" localSheetId="17">'[1]vagyon'!#REF!</definedName>
    <definedName name="aaa">'[1]vagyon'!#REF!</definedName>
    <definedName name="bb" localSheetId="17">'[1]vagyon'!#REF!</definedName>
    <definedName name="bb">'[1]vagyon'!#REF!</definedName>
    <definedName name="bbb">'[1]vagyon'!#REF!</definedName>
    <definedName name="bháza" localSheetId="17">'[1]vagyon'!#REF!</definedName>
    <definedName name="bháza">'[1]vagyon'!#REF!</definedName>
    <definedName name="CC" localSheetId="17">'[1]vagyon'!#REF!</definedName>
    <definedName name="CC">'[1]vagyon'!#REF!</definedName>
    <definedName name="ccc">'[1]vagyon'!#REF!</definedName>
    <definedName name="cccc" localSheetId="17">'[2]vagyon'!#REF!</definedName>
    <definedName name="cccc">'[2]vagyon'!#REF!</definedName>
    <definedName name="cccccc">'[1]vagyon'!#REF!</definedName>
    <definedName name="ee" localSheetId="17">'[2]vagyon'!#REF!</definedName>
    <definedName name="ee">'[2]vagyon'!#REF!</definedName>
    <definedName name="éé" localSheetId="17">'[1]vagyon'!#REF!</definedName>
    <definedName name="éé">'[1]vagyon'!#REF!</definedName>
    <definedName name="ééééé">'[1]vagyon'!#REF!</definedName>
    <definedName name="ff" localSheetId="17">'[2]vagyon'!#REF!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11">'100 fölötti'!$1:$6</definedName>
    <definedName name="_xlnm.Print_Titles" localSheetId="21">'Adósságot kel.köt. (2)'!$1:$9</definedName>
    <definedName name="_xlnm.Print_Titles" localSheetId="12">'beruházás'!$1:$6</definedName>
    <definedName name="_xlnm.Print_Titles" localSheetId="22">'Bevételek'!$1:$4</definedName>
    <definedName name="_xlnm.Print_Titles" localSheetId="24">'COFOG'!$1:$5</definedName>
    <definedName name="_xlnm.Print_Titles" localSheetId="6">'Egyensúly 2012-2014. '!$1:$2</definedName>
    <definedName name="_xlnm.Print_Titles" localSheetId="13">'Értékpapír'!$1:$7</definedName>
    <definedName name="_xlnm.Print_Titles" localSheetId="1">'Felh'!$1:$6</definedName>
    <definedName name="_xlnm.Print_Titles" localSheetId="9">'forintos mérleg'!$1:$4</definedName>
    <definedName name="_xlnm.Print_Titles" localSheetId="23">'Kiadás'!$1:$4</definedName>
    <definedName name="_xlnm.Print_Titles" localSheetId="15">'kötelezettség'!$1:$6</definedName>
    <definedName name="_xlnm.Print_Titles" localSheetId="14">'követelés'!$1:$6</definedName>
    <definedName name="_xlnm.Print_Titles" localSheetId="20">'közvetett támog'!$1:$3</definedName>
    <definedName name="_xlnm.Print_Titles" localSheetId="16">'műemlék'!$1:$7</definedName>
    <definedName name="_xlnm.Print_Titles" localSheetId="0">'Összesen'!$1:$4</definedName>
    <definedName name="_xlnm.Print_Titles" localSheetId="10">'vagyon'!$1:$6</definedName>
    <definedName name="_xlnm.Print_Titles" localSheetId="17">'változások'!$1:$4</definedName>
    <definedName name="Nyomtatási_ter" localSheetId="13">'[5]vagyon'!#REF!</definedName>
    <definedName name="Nyomtatási_ter" localSheetId="9">'[4]vagyon'!#REF!</definedName>
    <definedName name="Nyomtatási_ter" localSheetId="15">'[4]vagyon'!#REF!</definedName>
    <definedName name="Nyomtatási_ter" localSheetId="14">'[4]vagyon'!#REF!</definedName>
    <definedName name="Nyomtatási_ter" localSheetId="16">'[5]vagyon'!#REF!</definedName>
    <definedName name="Nyomtatási_ter" localSheetId="18">'[1]vagyon'!#REF!</definedName>
    <definedName name="Nyomtatási_ter" localSheetId="8">'[4]vagyon'!#REF!</definedName>
    <definedName name="Nyomtatási_ter" localSheetId="10">'[4]vagyon'!#REF!</definedName>
    <definedName name="Nyomtatási_ter" localSheetId="4">'[1]vagyon'!#REF!</definedName>
    <definedName name="Nyomtatási_ter" localSheetId="17">'[1]vagyon'!#REF!</definedName>
    <definedName name="Nyomtatási_ter">'[1]vagyon'!#REF!</definedName>
    <definedName name="OOO" localSheetId="17">'[2]vagyon'!#REF!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9">'[2]vagyon'!#REF!</definedName>
    <definedName name="Pénzmaradvány." localSheetId="15">'[2]vagyon'!#REF!</definedName>
    <definedName name="Pénzmaradvány." localSheetId="14">'[2]vagyon'!#REF!</definedName>
    <definedName name="Pénzmaradvány." localSheetId="10">'[2]vagyon'!#REF!</definedName>
    <definedName name="Pénzmaradvány." localSheetId="17">'[2]vagyon'!#REF!</definedName>
    <definedName name="Pénzmaradvány.">'[2]vagyon'!#REF!</definedName>
    <definedName name="pénzmaradvány1" localSheetId="17">'[1]vagyon'!#REF!</definedName>
    <definedName name="pénzmaradvány1">'[1]vagyon'!#REF!</definedName>
    <definedName name="pmar">'[3]vagyon'!#REF!</definedName>
    <definedName name="pp" localSheetId="17">'[1]vagyon'!#REF!</definedName>
    <definedName name="pp">'[1]vagyon'!#REF!</definedName>
    <definedName name="uu">'[1]vagyon'!#REF!</definedName>
    <definedName name="uuuuu">'[1]vagyon'!#REF!</definedName>
    <definedName name="ŰŰ" localSheetId="17">'[2]vagyon'!#REF!</definedName>
    <definedName name="ŰŰ">'[2]vagyon'!#REF!</definedName>
    <definedName name="vagy">'[4]vagyon'!#REF!</definedName>
    <definedName name="ww">'[1]vagyon'!#REF!</definedName>
    <definedName name="XXXX" localSheetId="18">'[1]vagyon'!#REF!</definedName>
    <definedName name="XXXX" localSheetId="4">'[1]vagyon'!#REF!</definedName>
    <definedName name="XXXX" localSheetId="17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2.xml><?xml version="1.0" encoding="utf-8"?>
<comments xmlns="http://schemas.openxmlformats.org/spreadsheetml/2006/main">
  <authors>
    <author>Livi</author>
  </authors>
  <commentList>
    <comment ref="B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3.xml><?xml version="1.0" encoding="utf-8"?>
<comments xmlns="http://schemas.openxmlformats.org/spreadsheetml/2006/main">
  <authors>
    <author>Livi</author>
  </authors>
  <commentList>
    <comment ref="A2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8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4.xml><?xml version="1.0" encoding="utf-8"?>
<comments xmlns="http://schemas.openxmlformats.org/spreadsheetml/2006/main">
  <authors>
    <author>Livi</author>
  </authors>
  <commentList>
    <comment ref="A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8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sharedStrings.xml><?xml version="1.0" encoding="utf-8"?>
<sst xmlns="http://schemas.openxmlformats.org/spreadsheetml/2006/main" count="1520" uniqueCount="889">
  <si>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</si>
  <si>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</si>
  <si>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</si>
  <si>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</si>
  <si>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</si>
  <si>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</si>
  <si>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</si>
  <si>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</si>
  <si>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</si>
  <si>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</si>
  <si>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</si>
  <si>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</si>
  <si>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</si>
  <si>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</si>
  <si>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</si>
  <si>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</si>
  <si>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</si>
  <si>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</si>
  <si>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</si>
  <si>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</si>
  <si>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</si>
  <si>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</si>
  <si>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</si>
  <si>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</si>
  <si>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</si>
  <si>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</si>
  <si>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</si>
  <si>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</si>
  <si>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</si>
  <si>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</si>
  <si>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ezer Ft-ban)</t>
    </r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</si>
  <si>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</si>
  <si>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</si>
  <si>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</si>
  <si>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</si>
  <si>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</si>
  <si>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</si>
  <si>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</si>
  <si>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</si>
  <si>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</si>
  <si>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</si>
  <si>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</si>
  <si>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</si>
  <si>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</si>
  <si>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</si>
  <si>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</si>
  <si>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</si>
  <si>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</si>
  <si>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</si>
  <si>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</si>
  <si>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</si>
  <si>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</si>
  <si>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</si>
  <si>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</si>
  <si>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</si>
  <si>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</si>
  <si>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</si>
  <si>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</si>
  <si>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</si>
  <si>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</si>
  <si>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</si>
  <si>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</si>
  <si>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</si>
  <si>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</si>
  <si>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</si>
  <si>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</si>
  <si>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</si>
  <si>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</si>
  <si>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</si>
  <si>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</si>
  <si>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</si>
  <si>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</si>
  <si>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</si>
  <si>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</si>
  <si>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</si>
  <si>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</si>
  <si>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</si>
  <si>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</si>
  <si>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</si>
  <si>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</si>
  <si>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</si>
  <si>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</si>
  <si>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</si>
  <si>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</si>
  <si>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</si>
  <si>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</si>
  <si>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</si>
  <si>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</si>
  <si>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</si>
  <si>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</si>
  <si>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</si>
  <si>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</si>
  <si>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</si>
  <si>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</si>
  <si>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</si>
  <si>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</si>
  <si>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</si>
  <si>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</si>
  <si>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</si>
  <si>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</si>
  <si>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</si>
  <si>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</si>
  <si>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</si>
  <si>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</si>
  <si>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</si>
  <si>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</si>
  <si>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</si>
  <si>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</si>
  <si>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</si>
  <si>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</si>
  <si>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</si>
  <si>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</si>
  <si>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</si>
  <si>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</si>
  <si>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</si>
  <si>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</si>
  <si>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</si>
  <si>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</si>
  <si>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</si>
  <si>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</si>
  <si>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</si>
  <si>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</si>
  <si>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</si>
  <si>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</si>
  <si>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</si>
  <si>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</si>
  <si>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</si>
  <si>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</si>
  <si>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</si>
  <si>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r>
      <t xml:space="preserve">BEVÉTELEI </t>
    </r>
    <r>
      <rPr>
        <i/>
        <sz val="12"/>
        <rFont val="Times New Roman"/>
        <family val="1"/>
      </rPr>
      <t>(adatok ezer Ft-ban)</t>
    </r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</si>
  <si>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</si>
  <si>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</si>
  <si>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</si>
  <si>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</si>
  <si>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</si>
  <si>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</si>
  <si>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</si>
  <si>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</si>
  <si>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</si>
  <si>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</si>
  <si>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</si>
  <si>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r>
      <t>KIADÁSAI</t>
    </r>
    <r>
      <rPr>
        <i/>
        <sz val="12"/>
        <rFont val="Times New Roman"/>
        <family val="1"/>
      </rPr>
      <t xml:space="preserve"> (adatok ezer Ft-ban)</t>
    </r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</si>
  <si>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</si>
  <si>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</si>
  <si>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</si>
  <si>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</si>
  <si>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</si>
  <si>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</si>
  <si>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</si>
  <si>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</si>
  <si>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</si>
  <si>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</si>
  <si>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</si>
  <si>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</si>
  <si>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</si>
  <si>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</si>
  <si>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</si>
  <si>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</si>
  <si>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</si>
  <si>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</si>
  <si>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 xml:space="preserve">   - fogorvosi ügyeleti hozzájárulás</t>
  </si>
  <si>
    <t>- központi költségvetési szerveknek</t>
  </si>
  <si>
    <t xml:space="preserve">   - Bursa Hungarica</t>
  </si>
  <si>
    <t xml:space="preserve">   - óvodai hozzájárulás 2013.</t>
  </si>
  <si>
    <t xml:space="preserve">   - fogorvosi hozzájárulás 2013.</t>
  </si>
  <si>
    <t xml:space="preserve">   - háziorvosi hozzájárulás 2013.</t>
  </si>
  <si>
    <t xml:space="preserve">   - védőnői hozzájárulás 2013.</t>
  </si>
  <si>
    <t xml:space="preserve">   - falugondnok 2013.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</si>
  <si>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</si>
  <si>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</si>
  <si>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</si>
  <si>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</si>
  <si>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</si>
  <si>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</si>
  <si>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</si>
  <si>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</si>
  <si>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</si>
  <si>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>- Iparűzési adó beszámítás</t>
  </si>
  <si>
    <t xml:space="preserve">   - háziorvosi ellátás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</si>
  <si>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</si>
  <si>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</si>
  <si>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</si>
  <si>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</si>
  <si>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</si>
  <si>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</si>
  <si>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</si>
  <si>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</si>
  <si>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</si>
  <si>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</si>
  <si>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</si>
  <si>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</si>
  <si>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</si>
  <si>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r>
      <t>ÉS SAJÁT BEVÉTELEI A FUTAMIDŐ VÉGÉIG</t>
    </r>
    <r>
      <rPr>
        <i/>
        <sz val="12"/>
        <rFont val="Times New Roman"/>
        <family val="1"/>
      </rPr>
      <t xml:space="preserve"> (adatok ezer Ft-ban)</t>
    </r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</si>
  <si>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</si>
  <si>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</si>
  <si>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</si>
  <si>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</si>
  <si>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</si>
  <si>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</si>
  <si>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</si>
  <si>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K44. Betegséggel kapcsolatos (nem társadalombiztosítási) ellátások</t>
  </si>
  <si>
    <t>K48. Egyéb nem intézményi ellátások</t>
  </si>
  <si>
    <t xml:space="preserve">   - egyéb pénzbeli és természetbeni gyermekvédelmi támogatások</t>
  </si>
  <si>
    <t xml:space="preserve">   - óvodáztatási támogatás (Gyvt. 20/C. §)</t>
  </si>
  <si>
    <t xml:space="preserve">   - pénzbeli rendszeres szociális segély (Szoctv. 37. § (1) bek. a)-d) pont)</t>
  </si>
  <si>
    <t xml:space="preserve">   - természetben nyújtott rendszeres szociális segély (Szoctv. 47. § (1) bek. a) pont)</t>
  </si>
  <si>
    <t xml:space="preserve">   - pénzbeli önkormányzati segély (Szoctv. 45. § (1) bek. )</t>
  </si>
  <si>
    <t xml:space="preserve">   - természetben nyújtott önkormányzati segély  (Szoctv. 47. § (1) bek. c) pont)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</si>
  <si>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</si>
  <si>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</si>
  <si>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</si>
  <si>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 xml:space="preserve">   - önkormányzat által saját hatáskörben (nem szociális és gyermekvédelmi előírások alapján) adott pénzügyi ellátás</t>
  </si>
  <si>
    <t xml:space="preserve">   - önkormányzat által saját hatáskörben (nem szociális és gyermekvédelmi előírások alapján) adott természetbeni ellátás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</si>
  <si>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</si>
  <si>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</si>
  <si>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- természetben nyújtott lakásfenntartási támogatás (Szoctv. 47. § (1) bek. b) pont)</t>
  </si>
  <si>
    <t xml:space="preserve">   - pénzbeli lakásfenntartási támogatás  (Szoctv. 38. § (1) bek. a)-b) pont)</t>
  </si>
  <si>
    <t>K46. Lakhatással kapcsolatos ellátások</t>
  </si>
  <si>
    <t xml:space="preserve">      - Start-számla kiegészítése</t>
  </si>
  <si>
    <t>K45. Foglalkoztatással, munkanélküliséggel kapcsolatos ellátások</t>
  </si>
  <si>
    <t xml:space="preserve">   - foglalkoztatást helyettesítő támogatás (Szoctv. 35. § (1) bek.</t>
  </si>
  <si>
    <t xml:space="preserve">   - helyi megállapítású közgyógyellátás (Szoctv. 50. § (3) bek.)</t>
  </si>
  <si>
    <t xml:space="preserve">   - méltányossági ápolási díj (Szoctv. 43/B. § (1) bek.</t>
  </si>
  <si>
    <t xml:space="preserve">      - rendszeres gyermekvédelmi kedvezményben részesülők természetbeni támogatása</t>
  </si>
  <si>
    <t xml:space="preserve">      - kiegészítő gyermekvédelmi támogatás és pótléka</t>
  </si>
  <si>
    <t xml:space="preserve">   - hozzájárulás a lakossági energiaköltségekhez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</si>
  <si>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</si>
  <si>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</si>
  <si>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</si>
  <si>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</si>
  <si>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</si>
  <si>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</si>
  <si>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</si>
  <si>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</si>
  <si>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 xml:space="preserve">   - óvodai hozzájárulás 2014.</t>
  </si>
  <si>
    <t xml:space="preserve">   - iskolai étkeztetéshez hozzájárulás 2013.</t>
  </si>
  <si>
    <t xml:space="preserve">   - iskolai étkeztetéshez hozzájárulás 2014.</t>
  </si>
  <si>
    <t xml:space="preserve">   - fogorvosi hozzájárulás 2014.</t>
  </si>
  <si>
    <t xml:space="preserve">   - háziorvosi hozzájárulás 2014.</t>
  </si>
  <si>
    <t xml:space="preserve">   - védőnői hozzájárulás 2014.</t>
  </si>
  <si>
    <t xml:space="preserve">   - falugondnok 2014.</t>
  </si>
  <si>
    <t xml:space="preserve">   - településüzemeltetési feladatok ellátása 2014.</t>
  </si>
  <si>
    <t xml:space="preserve">   - településüzemeltetési feladatok ellátása 2013.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</si>
  <si>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</si>
  <si>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</si>
  <si>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</si>
  <si>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</si>
  <si>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</si>
  <si>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</si>
  <si>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</si>
  <si>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</si>
  <si>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</si>
  <si>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</si>
  <si>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</si>
  <si>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</si>
  <si>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</si>
  <si>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</si>
  <si>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</si>
  <si>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</si>
  <si>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</si>
  <si>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</si>
  <si>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</si>
  <si>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</si>
  <si>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</si>
  <si>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</si>
  <si>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</si>
  <si>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</si>
  <si>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</si>
  <si>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</si>
  <si>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</si>
  <si>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</si>
  <si>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</si>
  <si>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</si>
  <si>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</si>
  <si>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</si>
  <si>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</si>
  <si>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</si>
  <si>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</si>
  <si>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</si>
  <si>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</si>
  <si>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</si>
  <si>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</si>
  <si>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</si>
  <si>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</si>
  <si>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</si>
  <si>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</si>
  <si>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</si>
  <si>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</si>
  <si>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</si>
  <si>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</si>
  <si>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</si>
  <si>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</si>
  <si>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</si>
  <si>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</si>
  <si>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</si>
  <si>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</si>
  <si>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</si>
  <si>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041233 Hosszabb időtartamú közfoglalkoztatás</t>
  </si>
  <si>
    <t>041236 Országos közfoglalkoztatási program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</si>
  <si>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</si>
  <si>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</si>
  <si>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</si>
  <si>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</si>
  <si>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</si>
  <si>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</si>
  <si>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</si>
  <si>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</si>
  <si>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</si>
  <si>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</si>
  <si>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</si>
  <si>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</si>
  <si>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</si>
  <si>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</si>
  <si>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</si>
  <si>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</si>
  <si>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</si>
  <si>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081061 Szabadidős park, fürdő és strandszolgáltatás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</si>
  <si>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</si>
  <si>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</si>
  <si>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</si>
  <si>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</si>
  <si>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</si>
  <si>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</si>
  <si>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</si>
  <si>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</si>
  <si>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B112. Települési önkormányzatok egyes köznevelési feladatainak támogatása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</si>
  <si>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</si>
  <si>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</si>
  <si>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</si>
  <si>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</si>
  <si>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</si>
  <si>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</si>
  <si>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</si>
  <si>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</si>
  <si>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</si>
  <si>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</si>
  <si>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</si>
  <si>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</si>
  <si>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</si>
  <si>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A 2013. évről áthúzódó bérkompenzáció támogatása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</si>
  <si>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</si>
  <si>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</si>
  <si>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</si>
  <si>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</si>
  <si>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</si>
  <si>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</si>
  <si>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</si>
  <si>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</si>
  <si>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</si>
  <si>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</si>
  <si>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</si>
  <si>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</si>
  <si>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</si>
  <si>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</si>
  <si>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</si>
  <si>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</si>
  <si>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</si>
  <si>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</si>
  <si>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 xml:space="preserve">   -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</si>
  <si>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</si>
  <si>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</si>
  <si>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</si>
  <si>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</si>
  <si>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</si>
  <si>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</si>
  <si>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</si>
  <si>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</si>
  <si>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</si>
  <si>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</si>
  <si>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</si>
  <si>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</si>
  <si>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</si>
  <si>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</si>
  <si>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központi költségvetést megillető része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</si>
  <si>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</si>
  <si>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</si>
  <si>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</si>
  <si>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</si>
  <si>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</si>
  <si>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</si>
  <si>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</si>
  <si>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</si>
  <si>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</si>
  <si>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</si>
  <si>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</si>
  <si>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</si>
  <si>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</si>
  <si>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</si>
  <si>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</si>
  <si>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</si>
  <si>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</si>
  <si>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</si>
  <si>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</si>
  <si>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</si>
  <si>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</si>
  <si>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</si>
  <si>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</si>
  <si>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</si>
  <si>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</si>
  <si>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</si>
  <si>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</si>
  <si>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</si>
  <si>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</si>
  <si>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</si>
  <si>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</si>
  <si>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</si>
  <si>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</si>
  <si>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</si>
  <si>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- Kamatbevételek államháztartáson belülről</t>
  </si>
  <si>
    <t>- Befektetési jegyek kamatbevételei</t>
  </si>
  <si>
    <t>- Fedezeti ügyletek kamatbevételei</t>
  </si>
  <si>
    <t>- Egyéb kamatbevételek</t>
  </si>
  <si>
    <t>B408. Kamatbevételek</t>
  </si>
  <si>
    <t>- Részesedések értékesítéséhez kapcsolódó realizált nyereség</t>
  </si>
  <si>
    <t>- Hitelviszonyt megtestesítő értékpapírok értékesítési nyeresége</t>
  </si>
  <si>
    <t>- Hitelviszonyt megtestesítő értékpapírok kibocsátási nyeresége</t>
  </si>
  <si>
    <t>- Valuta és devíza eszközök realizált árfolyamnyeresége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</si>
  <si>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</si>
  <si>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</si>
  <si>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</si>
  <si>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</si>
  <si>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</si>
  <si>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</si>
  <si>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</si>
  <si>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</si>
  <si>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</si>
  <si>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</si>
  <si>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</si>
  <si>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</si>
  <si>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</si>
  <si>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</si>
  <si>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</si>
  <si>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</si>
  <si>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</si>
  <si>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</si>
  <si>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</si>
  <si>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</si>
  <si>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</si>
  <si>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</si>
  <si>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</si>
  <si>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 xml:space="preserve">      - temetéshez nyújtott pénzbeli önkormányzati segély</t>
  </si>
  <si>
    <t xml:space="preserve">      - nem temetéshez nyújtott pénzbeli önkormányzati segély</t>
  </si>
  <si>
    <t xml:space="preserve">      - temetéshez nyújtott természetbeni önkormányzati segély</t>
  </si>
  <si>
    <t xml:space="preserve">      - nem temetéshez nyújtott természetbeni önkormányzati segély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</si>
  <si>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</si>
  <si>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</si>
  <si>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</si>
  <si>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</si>
  <si>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</si>
  <si>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</si>
  <si>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</si>
  <si>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</si>
  <si>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t>2013. évi határozat</t>
  </si>
  <si>
    <t>2014. évi határozat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</si>
  <si>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</si>
  <si>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</si>
  <si>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</si>
  <si>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</si>
  <si>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</si>
  <si>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</si>
  <si>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</si>
  <si>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</si>
  <si>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</si>
  <si>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</si>
  <si>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</si>
  <si>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</si>
  <si>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</si>
  <si>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</si>
  <si>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</si>
  <si>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</si>
  <si>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</si>
  <si>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</si>
  <si>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</si>
  <si>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t xml:space="preserve">2015. ÉVI SAJÁT BEVÉTELEI, TOVÁBBÁ ADÓSSÁGOT KELETKEZTETŐ </t>
  </si>
  <si>
    <t xml:space="preserve">2013. Tény </t>
  </si>
  <si>
    <t>2014. várható tény</t>
  </si>
  <si>
    <t>2015. terv</t>
  </si>
  <si>
    <t>Egyes működési kiadások összesen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</si>
  <si>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2015. december 31.</t>
    </r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</si>
  <si>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</si>
  <si>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</si>
  <si>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</si>
  <si>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</si>
  <si>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</si>
  <si>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</si>
  <si>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</si>
  <si>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</si>
  <si>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</si>
  <si>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</si>
  <si>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</si>
  <si>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</si>
  <si>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</si>
  <si>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</si>
  <si>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</si>
  <si>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</si>
  <si>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</si>
  <si>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</si>
  <si>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</si>
  <si>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</si>
  <si>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</si>
  <si>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</si>
  <si>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</si>
  <si>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</si>
  <si>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</si>
  <si>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2014. évi rendelet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</si>
  <si>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</si>
  <si>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</si>
  <si>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</si>
  <si>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</si>
  <si>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</si>
  <si>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</si>
  <si>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</si>
  <si>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</si>
  <si>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</si>
  <si>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</si>
  <si>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</si>
  <si>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</si>
  <si>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</si>
  <si>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</si>
  <si>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</si>
  <si>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</si>
  <si>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</si>
  <si>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</si>
  <si>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</si>
  <si>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</si>
  <si>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r>
      <t>Gosztola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2015. költségvetési évet követő három évre várható összegét az alábbiak szerint állapítja meg: </t>
    </r>
  </si>
  <si>
    <r>
      <rPr>
        <b/>
        <sz val="9"/>
        <rFont val="Times New Roman"/>
        <family val="1"/>
      </rPr>
      <t xml:space="preserve">Felelős: </t>
    </r>
    <r>
      <rPr>
        <sz val="9"/>
        <rFont val="Times New Roman"/>
        <family val="1"/>
      </rPr>
      <t>Balogh Ferenc polgármester</t>
    </r>
  </si>
  <si>
    <t>(: Balogh Ferenc :)</t>
  </si>
  <si>
    <t>- sírhely bérleti díj</t>
  </si>
  <si>
    <t xml:space="preserve">   - Biztosítási díj (falugondnoki autó)</t>
  </si>
  <si>
    <t xml:space="preserve"> - Alapítvány Rédics (pavilon)</t>
  </si>
  <si>
    <t xml:space="preserve">  reprezentáció</t>
  </si>
  <si>
    <t>045160 Közutak, hidak, alagutak üz. Fennt.2014.09.13-i árvíz közbesz.</t>
  </si>
  <si>
    <t xml:space="preserve"> személyhez nem köthető reprezentáció</t>
  </si>
  <si>
    <t>107055 Falugondnoki, tanyagondnoki szolgáltatás</t>
  </si>
  <si>
    <t xml:space="preserve"> - Ingatlan vásárlás</t>
  </si>
  <si>
    <t xml:space="preserve"> - Falusi bemutató porta kialakítása tervezési díj</t>
  </si>
  <si>
    <t xml:space="preserve"> - Karácsonyi díszkivilágítás</t>
  </si>
  <si>
    <t xml:space="preserve"> - Út helyreállítás vis maior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</si>
  <si>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</si>
  <si>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</si>
  <si>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</si>
  <si>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 xml:space="preserve">   - garázsbér háztartásnak</t>
  </si>
  <si>
    <t>082070 Történelmi hely, építmény, egyéb látványosság működtetése és megóvása</t>
  </si>
  <si>
    <t>A költségvetési hiány belső finanszírozására szolgáló finanszírozási bevételek</t>
  </si>
  <si>
    <r>
      <t>GOSZTOLA KÖZSÉG ÖNKORMÁNYZATA 2015. ÉVI KÖLTSÉGVETÉSÉNEK BEVÉTELEI ÉS KIADÁSAI</t>
    </r>
    <r>
      <rPr>
        <i/>
        <sz val="12"/>
        <color indexed="8"/>
        <rFont val="Times New Roman"/>
        <family val="1"/>
      </rPr>
      <t xml:space="preserve"> (adatok ezer Ft-ban)</t>
    </r>
  </si>
  <si>
    <t>GOSZTOLA KÖZSÉG ÖNKORMÁNYZATA 2015. ÉVI KÖLTSÉGVETÉSÉNEK</t>
  </si>
  <si>
    <t xml:space="preserve">GOSZTOLA KÖZSÉG ÖNKORMÁNYZATA </t>
  </si>
  <si>
    <t>GOSZTOLA KÖZSÉG ÖNKORMÁNYZATA ÁLTAL VAGY HOZZÁJÁRULÁSÁVAL</t>
  </si>
  <si>
    <t>GOSZTOLA KÖZSÉG ÖNKORMÁNYZATA 2013-2015. ÉVI MŰKÖDÉSI ÉS FELHALMOZÁSI</t>
  </si>
  <si>
    <r>
      <t xml:space="preserve">GOSZTOLA KÖZSÉG ÖNKORMÁNYZATA 2015. ÉVI ELŐIRÁNYZAT-FELHASZNÁLÁSI TERVE </t>
    </r>
    <r>
      <rPr>
        <i/>
        <sz val="11"/>
        <rFont val="Times New Roman"/>
        <family val="1"/>
      </rPr>
      <t>(adatok ezer Ft-ban)</t>
    </r>
  </si>
  <si>
    <r>
      <t xml:space="preserve">GOSZTOLA KÖZSÉG ÖNKORMÁNYZATA TÖBBÉVES KIHATÁSSAL JÁRÓ FELADATAI </t>
    </r>
    <r>
      <rPr>
        <i/>
        <sz val="12"/>
        <color indexed="8"/>
        <rFont val="Times New Roman"/>
        <family val="1"/>
      </rPr>
      <t>(adatok ezer Ft-ban)</t>
    </r>
  </si>
  <si>
    <r>
      <t xml:space="preserve">Gosztola Község Önkormányzata 2015. évi közvetett támogatásai </t>
    </r>
    <r>
      <rPr>
        <i/>
        <sz val="12"/>
        <rFont val="Times New Roman"/>
        <family val="1"/>
      </rPr>
      <t>(adatok ezer Ft-ban)</t>
    </r>
  </si>
  <si>
    <t xml:space="preserve"> - Falusi bemutató porta kialakítása kivitelezés</t>
  </si>
  <si>
    <t>Gosztola Község Önkormányzata Képviselő-testületének 12/2015.(II.17.) határozata az önkormányzat saját bevételeinek és adósságot keletkeztető ügyleteiből eredő fizetési kötelezettségeinek a költségvetési évet követő három évre várható összegének megállapításáról</t>
  </si>
  <si>
    <t xml:space="preserve"> - Bozótvágó fűnyíró</t>
  </si>
  <si>
    <t xml:space="preserve"> - Ivóvízhálózat felújítása</t>
  </si>
  <si>
    <t xml:space="preserve"> - Halastó helyreállítás Vis maior önerő átadás Lendvadedes Önkormányzatnak</t>
  </si>
  <si>
    <t>-Települési önkormányzatok szociális feladatainak egyéb támogatása</t>
  </si>
  <si>
    <t>011130 Önkormányzatok és önkormányzati hivatalok jogalkotó és általános igazgatási tevékenysége Képviselői t. díj</t>
  </si>
  <si>
    <t xml:space="preserve"> - Háztartásoktól:</t>
  </si>
  <si>
    <t xml:space="preserve">   - Út karbantartásra</t>
  </si>
  <si>
    <t xml:space="preserve">   - virágosításra</t>
  </si>
  <si>
    <t>- Falugondnoki autó értékesítése</t>
  </si>
  <si>
    <t>O</t>
  </si>
  <si>
    <t>P</t>
  </si>
  <si>
    <t>Q</t>
  </si>
  <si>
    <t>R</t>
  </si>
  <si>
    <t xml:space="preserve"> - Falugndnoki autó beszerzése</t>
  </si>
  <si>
    <r>
      <t>Gosztola Község Önkormányzata Képviselő-testülete</t>
    </r>
    <r>
      <rPr>
        <sz val="10"/>
        <color indexed="8"/>
        <rFont val="Times New Roman"/>
        <family val="1"/>
      </rPr>
      <t xml:space="preserve"> hatályon kívül helyezi az önkormányzat saját bevételeinek és adósságot keletkeztető ügyleteiből eredő fizetési kötelezettségeinek a költségvetési évet követő három évre várható összegének megállapításáról szóló 12/2015.(II.17.) határozatát, és az önkormányzat saját bevételeinek és az adósságot keletkeztető ügyleteiből eredő fizetési kötelezettségeinek a 2015. költségvetési évet követő három évre várható összegét az alábbiak szerint állapítja meg: </t>
    </r>
  </si>
  <si>
    <t>Gosztola Község Önkormányzata Képviselő-testületének 21/2015.(IV.28.) határozata az önkormányzat saját bevételeinek és adósságot keletkeztető ügyleteiből eredő fizetési kötelezettségeinek a költségvetési évet követő három évre várható összegének megállapításáról</t>
  </si>
  <si>
    <t>Mód. 2015. 04.29.</t>
  </si>
  <si>
    <t>Falugondnoki autó beszerzésre átadás Társulásnak</t>
  </si>
  <si>
    <t>S</t>
  </si>
  <si>
    <t>T</t>
  </si>
  <si>
    <t>U</t>
  </si>
  <si>
    <t>V</t>
  </si>
  <si>
    <t>W</t>
  </si>
  <si>
    <t>X</t>
  </si>
  <si>
    <t>Y</t>
  </si>
  <si>
    <t>Z</t>
  </si>
  <si>
    <t>Mód. 2015. 06.27.</t>
  </si>
  <si>
    <t xml:space="preserve">   - falugondnok 2014.garázsbér megtér. </t>
  </si>
  <si>
    <t xml:space="preserve">   -Rédicsi Térs.Felad.Ell. Társ.Gosztolai Falug.szolg.</t>
  </si>
  <si>
    <t xml:space="preserve"> - Ravatalozó előtti tér</t>
  </si>
  <si>
    <t xml:space="preserve">   - Egyéb költségvisszatérítés (köztemetés visszatérítése)</t>
  </si>
  <si>
    <t xml:space="preserve"> - Kaszálás </t>
  </si>
  <si>
    <t xml:space="preserve">   - késedelmi kamat </t>
  </si>
  <si>
    <t xml:space="preserve">   - Kaució út helyreállításra</t>
  </si>
  <si>
    <t xml:space="preserve"> - Teke Klub</t>
  </si>
  <si>
    <t xml:space="preserve"> - Polgárőr Egyesület</t>
  </si>
  <si>
    <t xml:space="preserve">    - Önkorm. Adatszolg. Jav.</t>
  </si>
  <si>
    <t xml:space="preserve"> - központi költségvetési szervtől átvett</t>
  </si>
  <si>
    <t xml:space="preserve">   - ZALAVÍZ Zrt. Vízdíj támog.</t>
  </si>
  <si>
    <r>
      <t>FELHALMOZÁSI KIADÁSAI</t>
    </r>
    <r>
      <rPr>
        <i/>
        <sz val="12"/>
        <rFont val="Times New Roman"/>
        <family val="1"/>
      </rPr>
      <t xml:space="preserve"> (adatok ezer Ft-ban)</t>
    </r>
  </si>
  <si>
    <t>Mód. 12.31.</t>
  </si>
  <si>
    <t>Tény. 12.31.</t>
  </si>
  <si>
    <t>Tény 12.31.</t>
  </si>
  <si>
    <r>
      <t>EGYES MŰKÖDÉSI KIADÁSAI</t>
    </r>
    <r>
      <rPr>
        <i/>
        <sz val="12"/>
        <rFont val="Times New Roman"/>
        <family val="1"/>
      </rPr>
      <t xml:space="preserve"> (adatok ezer Ft-ban)</t>
    </r>
  </si>
  <si>
    <t xml:space="preserve">Pénzkészlet </t>
  </si>
  <si>
    <t>Nyító</t>
  </si>
  <si>
    <t>Bev</t>
  </si>
  <si>
    <t>Kiad</t>
  </si>
  <si>
    <t>366*</t>
  </si>
  <si>
    <t>367*</t>
  </si>
  <si>
    <t>Záró</t>
  </si>
  <si>
    <t>-Földbérleti díj</t>
  </si>
  <si>
    <t>B8141 Államháztartáson belüli megelőlegezések</t>
  </si>
  <si>
    <t>Telj. %-a</t>
  </si>
  <si>
    <t>Tény  12.31.</t>
  </si>
  <si>
    <t>GOSZTOLA KÖZSÉG ÖNKORMÁNYZATA</t>
  </si>
  <si>
    <r>
      <t xml:space="preserve">2015. ÉVI MARADVÁNYKIMUTATÁSA </t>
    </r>
    <r>
      <rPr>
        <i/>
        <sz val="12"/>
        <rFont val="Times New Roman"/>
        <family val="1"/>
      </rPr>
      <t xml:space="preserve"> (adatok ezer Ft-ban)</t>
    </r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</si>
  <si>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</si>
  <si>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</si>
  <si>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</si>
  <si>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</si>
  <si>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</si>
  <si>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</si>
  <si>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</si>
  <si>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</si>
  <si>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</si>
  <si>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</si>
  <si>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</si>
  <si>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</si>
  <si>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</si>
  <si>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</si>
  <si>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</si>
  <si>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</si>
  <si>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</si>
  <si>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</si>
  <si>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</si>
  <si>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</si>
  <si>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r>
      <t>2015.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</si>
  <si>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</si>
  <si>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</si>
  <si>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</si>
  <si>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</si>
  <si>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</si>
  <si>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</si>
  <si>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</si>
  <si>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</si>
  <si>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</si>
  <si>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</si>
  <si>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</si>
  <si>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</si>
  <si>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</si>
  <si>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</si>
  <si>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GOSZTOLA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</si>
  <si>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</si>
  <si>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</si>
  <si>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</si>
  <si>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</si>
  <si>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</si>
  <si>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</si>
  <si>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</si>
  <si>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</si>
  <si>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</si>
  <si>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</si>
  <si>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</si>
  <si>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</si>
  <si>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</si>
  <si>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</si>
  <si>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</si>
  <si>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</si>
  <si>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</si>
  <si>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</si>
  <si>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</si>
  <si>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</si>
  <si>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</si>
  <si>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</si>
  <si>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</si>
  <si>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</si>
  <si>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</si>
  <si>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</si>
  <si>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</si>
  <si>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</si>
  <si>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</si>
  <si>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</si>
  <si>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</si>
  <si>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</si>
  <si>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</si>
  <si>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</si>
  <si>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</si>
  <si>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</si>
  <si>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</si>
  <si>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</si>
  <si>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egyéb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</si>
  <si>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</si>
  <si>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</si>
  <si>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</si>
  <si>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</si>
  <si>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</si>
  <si>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</si>
  <si>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</si>
  <si>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</si>
  <si>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</si>
  <si>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</si>
  <si>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</si>
  <si>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</si>
  <si>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</si>
  <si>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</si>
  <si>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</si>
  <si>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</si>
  <si>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</si>
  <si>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</si>
  <si>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</si>
  <si>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</si>
  <si>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</si>
  <si>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</si>
  <si>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</si>
  <si>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</si>
  <si>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</si>
  <si>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</si>
  <si>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</si>
  <si>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</si>
  <si>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</si>
  <si>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</si>
  <si>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</si>
  <si>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</si>
  <si>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</si>
  <si>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</si>
  <si>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</si>
  <si>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</si>
  <si>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</si>
  <si>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</si>
  <si>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</si>
  <si>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</si>
  <si>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</si>
  <si>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</si>
  <si>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</si>
  <si>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GOSZTOLA ÖNKORMÁNYZAT TÁRGYI ESZKÖZEIRŐL</t>
  </si>
  <si>
    <r>
      <t>2015.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</si>
  <si>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</si>
  <si>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</si>
  <si>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</si>
  <si>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</si>
  <si>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</si>
  <si>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</si>
  <si>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</si>
  <si>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</si>
  <si>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</si>
  <si>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</si>
  <si>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</si>
  <si>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</si>
  <si>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</si>
  <si>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</si>
  <si>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</si>
  <si>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</si>
  <si>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</si>
  <si>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</si>
  <si>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</si>
  <si>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</si>
  <si>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</si>
  <si>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</si>
  <si>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</si>
  <si>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</si>
  <si>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</si>
  <si>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</si>
  <si>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</si>
  <si>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</si>
  <si>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</si>
  <si>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</si>
  <si>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</si>
  <si>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</si>
  <si>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</si>
  <si>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GOSZTOLA ÖNKORMÁNYZAT</t>
  </si>
  <si>
    <t>100.000 FT ÉRTÉKET MEGHALADÓ GÉPEIRŐL, BERENDEZÉSEIRŐL</t>
  </si>
  <si>
    <t>Értékcsökkenés</t>
  </si>
  <si>
    <t>Gép berendezés</t>
  </si>
  <si>
    <t>FS 400 aljnövénytisztító</t>
  </si>
  <si>
    <t>Íróasztal</t>
  </si>
  <si>
    <t>Samsung LCD televízió</t>
  </si>
  <si>
    <t>GÉP,BEREND. ÖSSZESEN:</t>
  </si>
  <si>
    <t xml:space="preserve">0-ra leirt géP, berendezés </t>
  </si>
  <si>
    <t xml:space="preserve">Tisztitófürész és tartozékai </t>
  </si>
  <si>
    <t xml:space="preserve">Önjáró fűnyiró </t>
  </si>
  <si>
    <t xml:space="preserve">MS-341 láncfüfrész </t>
  </si>
  <si>
    <t xml:space="preserve">FS 350 aljnövénytisztító </t>
  </si>
  <si>
    <t>Sövényvágó HL95</t>
  </si>
  <si>
    <t>Aljnövényzet tisztító FS410</t>
  </si>
  <si>
    <t>ÖSSZESEN:</t>
  </si>
  <si>
    <t>1.3. KIMUTATÁS GOSZTOLA ÖNKORMÁNYZAT</t>
  </si>
  <si>
    <t>FOLYAMATBAN LÉVŐ BERUHÁZÁSAIRÓL</t>
  </si>
  <si>
    <t>Beruházás megnevezése</t>
  </si>
  <si>
    <t>Beruházás összege</t>
  </si>
  <si>
    <t>015 hrsz ingatlan telekátalakítása</t>
  </si>
  <si>
    <t>Beruházás összesen:</t>
  </si>
  <si>
    <t>1.4. KIMUTATÁS GOSZTOLA ÖNKORMÁNYZAT</t>
  </si>
  <si>
    <t>BEFEKTETETT PÉNZÜGYI ESZKÖZEINEK</t>
  </si>
  <si>
    <t xml:space="preserve"> ÁLLOMÁNYÁRÓL</t>
  </si>
  <si>
    <t>Érték</t>
  </si>
  <si>
    <t>Befektetett pénzügyi eszközök</t>
  </si>
  <si>
    <t>Zalavíz részesedés</t>
  </si>
  <si>
    <t>Befektetett pénzügyi eszközök mindösszesen:</t>
  </si>
  <si>
    <t>1.5. KIMUTATÁS GOSZTOLA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</si>
  <si>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</si>
  <si>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</si>
  <si>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</si>
  <si>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</si>
  <si>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</si>
  <si>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</si>
  <si>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Iparűzési adó</t>
  </si>
  <si>
    <t>Gépjárműadó bruttó összeg</t>
  </si>
  <si>
    <t>ebből önkormányzatot megillető (40%)</t>
  </si>
  <si>
    <t>Pótlék</t>
  </si>
  <si>
    <t xml:space="preserve">Követelés közhatalmi bevételre: 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</si>
  <si>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</si>
  <si>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</si>
  <si>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</si>
  <si>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</si>
  <si>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</si>
  <si>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>1.6. KIMUTATÁS GOSZTOLA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</si>
  <si>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</si>
  <si>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</si>
  <si>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2015. december 31.</t>
  </si>
  <si>
    <t>2016. február 28.</t>
  </si>
  <si>
    <t>Kötelezettség dologi kiadásra</t>
  </si>
  <si>
    <t>0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</si>
  <si>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</si>
  <si>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</si>
  <si>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</si>
  <si>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</si>
  <si>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Kötelezettségek összesen:</t>
  </si>
  <si>
    <t>1.7. GOSZTOLA ÖNKORMÁNYZAT TULAJDONÁBAN LÉVŐ,</t>
  </si>
  <si>
    <t xml:space="preserve">KÜLÖN JOGSZABÁLY ALAPJÁN ÉRTÉK NÉLKÜL NYILVÁNTARTOTT ESZKÖZÖK </t>
  </si>
  <si>
    <t xml:space="preserve">(a szakmai nyilvántartásokban szereplő képzőművészeti alkotások, </t>
  </si>
  <si>
    <t>régészeti leletek, kép- és hangarchívumok, gyűjtemények, kulturális javak) ÁLLOMÁNYA</t>
  </si>
  <si>
    <t>2015. DECEMBER 31.</t>
  </si>
  <si>
    <t>Műemléki védettség alatt álló ingatlan:</t>
  </si>
  <si>
    <t>Törzsszám:</t>
  </si>
  <si>
    <t>8732</t>
  </si>
  <si>
    <t>Név:</t>
  </si>
  <si>
    <t>Temető-kápolna</t>
  </si>
  <si>
    <t>Cím, hrsz.:</t>
  </si>
  <si>
    <t>Gosztola, 3 hrsz.</t>
  </si>
  <si>
    <t>Jegyzék adatai:</t>
  </si>
  <si>
    <t>Temető-kápolna, román kori, 13. sz.  vége</t>
  </si>
  <si>
    <r>
      <t xml:space="preserve">2. GOSZTOLA ÖNKORMÁNYZAT TÁRGYI ESZKÖZEINEK ALAKULÁSA 2015. ÉVBEN - </t>
    </r>
    <r>
      <rPr>
        <i/>
        <sz val="12"/>
        <rFont val="Times New Roman CE"/>
        <family val="0"/>
      </rPr>
      <t>(adatok Ft-ban)</t>
    </r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</si>
  <si>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</si>
  <si>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</si>
  <si>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</si>
  <si>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</si>
  <si>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</si>
  <si>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</si>
  <si>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</si>
  <si>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</si>
  <si>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</si>
  <si>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5 hrsz beépítetlen terület vásárlása</t>
  </si>
  <si>
    <t>49/1 hrsz Fő út felújítása</t>
  </si>
  <si>
    <t>477 hrsz út felújítása</t>
  </si>
  <si>
    <t>7 hrsz út felújítása</t>
  </si>
  <si>
    <t>205/1 hrsz út felújítása</t>
  </si>
  <si>
    <t>013 hrsz út felújítása</t>
  </si>
  <si>
    <t>015 hrsz út felújítása</t>
  </si>
  <si>
    <t>Közkút megszüntetése</t>
  </si>
  <si>
    <t>Beruházásokból, felújításokból aktívált érték</t>
  </si>
  <si>
    <t>Térítésmentes átvétel</t>
  </si>
  <si>
    <t>Alapításkori átvétel, vagyonkez vétel miatti átv, vagyonkez jog vvét</t>
  </si>
  <si>
    <t>Bekerülési érték újbóli megállapítása vagyonértékelés szerint</t>
  </si>
  <si>
    <t>Egyéb növekedés</t>
  </si>
  <si>
    <t>Összes növekedés</t>
  </si>
  <si>
    <t>Földterület értékesítése</t>
  </si>
  <si>
    <t>Gépjármű értékesítés LMJ687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</si>
  <si>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</si>
  <si>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</si>
  <si>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</si>
  <si>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</si>
  <si>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Bekerülési érték újbóli megállapítása szerint régi vagyonérték kivezetése</t>
  </si>
  <si>
    <t>Közkút megszüntetése 2014. évi vagyonváltozás, 2015. évi pénzügyi teljesítés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</si>
  <si>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</si>
  <si>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</si>
  <si>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</si>
  <si>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</si>
  <si>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</si>
  <si>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</si>
  <si>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</si>
  <si>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</si>
  <si>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</si>
  <si>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</si>
  <si>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</si>
  <si>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r>
      <t>RÉSZESEDÉSEINEK 2015.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</si>
  <si>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2015. évi változás</t>
  </si>
  <si>
    <t>Zalavíz részvény</t>
  </si>
  <si>
    <t>2014.12.31-i állomány</t>
  </si>
  <si>
    <t>2015.12.31-i állomány</t>
  </si>
  <si>
    <t>Összes részesedés</t>
  </si>
  <si>
    <r>
      <t xml:space="preserve">GOSZTOLA  KÖZSÉG ÖNKORMÁNYZATA 2015. ÉVI PÉNZESZKÖZ VÁLTOZÁSÁNAK BEMUTATÁSA  </t>
    </r>
    <r>
      <rPr>
        <i/>
        <sz val="11"/>
        <rFont val="Times New Roman"/>
        <family val="1"/>
      </rPr>
      <t>(adatok  Ft-ban)</t>
    </r>
  </si>
  <si>
    <t>Sajátos elszámolások</t>
  </si>
  <si>
    <t>Nyitó pénzkészlet 2015.01.01-én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</si>
</sst>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i/>
      <sz val="10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8" borderId="7" applyNumberFormat="0" applyFont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9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6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80" applyFont="1" applyFill="1" applyBorder="1" applyAlignment="1">
      <alignment horizontal="center" vertical="center" wrapText="1"/>
      <protection/>
    </xf>
    <xf numFmtId="3" fontId="4" fillId="33" borderId="10" xfId="80" applyNumberFormat="1" applyFont="1" applyFill="1" applyBorder="1" applyAlignment="1">
      <alignment horizontal="right" vertical="center" wrapText="1"/>
      <protection/>
    </xf>
    <xf numFmtId="3" fontId="4" fillId="33" borderId="10" xfId="80" applyNumberFormat="1" applyFont="1" applyFill="1" applyBorder="1" applyAlignment="1">
      <alignment horizontal="center" vertical="center" wrapText="1"/>
      <protection/>
    </xf>
    <xf numFmtId="0" fontId="4" fillId="33" borderId="10" xfId="80" applyFont="1" applyFill="1" applyBorder="1" applyAlignment="1">
      <alignment horizontal="left" vertical="center" wrapText="1"/>
      <protection/>
    </xf>
    <xf numFmtId="0" fontId="3" fillId="33" borderId="10" xfId="80" applyFont="1" applyFill="1" applyBorder="1" applyAlignment="1">
      <alignment horizontal="left" vertical="center" wrapText="1"/>
      <protection/>
    </xf>
    <xf numFmtId="0" fontId="5" fillId="33" borderId="10" xfId="8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80" applyNumberFormat="1" applyFont="1" applyFill="1" applyBorder="1" applyAlignment="1">
      <alignment horizontal="right" vertical="center" wrapText="1"/>
      <protection/>
    </xf>
    <xf numFmtId="3" fontId="3" fillId="33" borderId="10" xfId="80" applyNumberFormat="1" applyFont="1" applyFill="1" applyBorder="1" applyAlignment="1">
      <alignment horizontal="right" vertical="center" wrapText="1"/>
      <protection/>
    </xf>
    <xf numFmtId="3" fontId="4" fillId="0" borderId="10" xfId="8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80" applyFont="1" applyFill="1" applyBorder="1" applyAlignment="1">
      <alignment horizontal="center"/>
      <protection/>
    </xf>
    <xf numFmtId="3" fontId="3" fillId="0" borderId="10" xfId="8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7" fillId="0" borderId="0" xfId="69" applyFont="1" applyAlignment="1">
      <alignment wrapText="1"/>
      <protection/>
    </xf>
    <xf numFmtId="0" fontId="98" fillId="0" borderId="0" xfId="69" applyFont="1">
      <alignment/>
      <protection/>
    </xf>
    <xf numFmtId="0" fontId="99" fillId="0" borderId="10" xfId="69" applyFont="1" applyBorder="1">
      <alignment/>
      <protection/>
    </xf>
    <xf numFmtId="0" fontId="99" fillId="0" borderId="0" xfId="69" applyFont="1">
      <alignment/>
      <protection/>
    </xf>
    <xf numFmtId="3" fontId="100" fillId="0" borderId="0" xfId="69" applyNumberFormat="1" applyFont="1" applyAlignment="1">
      <alignment vertical="center"/>
      <protection/>
    </xf>
    <xf numFmtId="3" fontId="101" fillId="0" borderId="11" xfId="69" applyNumberFormat="1" applyFont="1" applyBorder="1" applyAlignment="1">
      <alignment horizontal="left" vertical="center" wrapText="1"/>
      <protection/>
    </xf>
    <xf numFmtId="3" fontId="102" fillId="0" borderId="10" xfId="69" applyNumberFormat="1" applyFont="1" applyBorder="1" applyAlignment="1">
      <alignment horizontal="center" vertical="center" wrapText="1"/>
      <protection/>
    </xf>
    <xf numFmtId="3" fontId="97" fillId="0" borderId="0" xfId="69" applyNumberFormat="1" applyFont="1" applyAlignment="1">
      <alignment wrapText="1"/>
      <protection/>
    </xf>
    <xf numFmtId="3" fontId="97" fillId="0" borderId="0" xfId="69" applyNumberFormat="1" applyFont="1">
      <alignment/>
      <protection/>
    </xf>
    <xf numFmtId="3" fontId="97" fillId="0" borderId="10" xfId="69" applyNumberFormat="1" applyFont="1" applyBorder="1" applyAlignment="1">
      <alignment wrapText="1"/>
      <protection/>
    </xf>
    <xf numFmtId="3" fontId="98" fillId="0" borderId="10" xfId="69" applyNumberFormat="1" applyFont="1" applyBorder="1">
      <alignment/>
      <protection/>
    </xf>
    <xf numFmtId="3" fontId="98" fillId="0" borderId="0" xfId="69" applyNumberFormat="1" applyFont="1">
      <alignment/>
      <protection/>
    </xf>
    <xf numFmtId="3" fontId="97" fillId="0" borderId="10" xfId="69" applyNumberFormat="1" applyFont="1" applyBorder="1" applyAlignment="1">
      <alignment vertical="center" wrapText="1"/>
      <protection/>
    </xf>
    <xf numFmtId="3" fontId="102" fillId="0" borderId="10" xfId="69" applyNumberFormat="1" applyFont="1" applyBorder="1" applyAlignment="1">
      <alignment wrapText="1"/>
      <protection/>
    </xf>
    <xf numFmtId="3" fontId="99" fillId="0" borderId="10" xfId="69" applyNumberFormat="1" applyFont="1" applyBorder="1">
      <alignment/>
      <protection/>
    </xf>
    <xf numFmtId="3" fontId="99" fillId="0" borderId="0" xfId="69" applyNumberFormat="1" applyFont="1">
      <alignment/>
      <protection/>
    </xf>
    <xf numFmtId="3" fontId="102" fillId="0" borderId="10" xfId="69" applyNumberFormat="1" applyFont="1" applyBorder="1" applyAlignment="1">
      <alignment vertical="center" wrapText="1"/>
      <protection/>
    </xf>
    <xf numFmtId="3" fontId="102" fillId="0" borderId="10" xfId="69" applyNumberFormat="1" applyFont="1" applyBorder="1" applyAlignment="1">
      <alignment vertical="top" wrapText="1"/>
      <protection/>
    </xf>
    <xf numFmtId="3" fontId="17" fillId="0" borderId="0" xfId="69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8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80" applyFont="1" applyFill="1" applyBorder="1" applyAlignment="1">
      <alignment horizontal="center" vertical="center"/>
      <protection/>
    </xf>
    <xf numFmtId="0" fontId="98" fillId="0" borderId="10" xfId="69" applyFont="1" applyBorder="1" applyAlignment="1">
      <alignment wrapText="1"/>
      <protection/>
    </xf>
    <xf numFmtId="3" fontId="4" fillId="0" borderId="13" xfId="80" applyNumberFormat="1" applyFont="1" applyFill="1" applyBorder="1" applyAlignment="1">
      <alignment horizontal="right" wrapText="1"/>
      <protection/>
    </xf>
    <xf numFmtId="0" fontId="99" fillId="0" borderId="10" xfId="69" applyFont="1" applyBorder="1" applyAlignment="1">
      <alignment wrapText="1"/>
      <protection/>
    </xf>
    <xf numFmtId="0" fontId="99" fillId="0" borderId="10" xfId="69" applyFont="1" applyBorder="1" applyAlignment="1">
      <alignment vertical="top" wrapText="1"/>
      <protection/>
    </xf>
    <xf numFmtId="0" fontId="13" fillId="0" borderId="0" xfId="73" applyFill="1">
      <alignment/>
      <protection/>
    </xf>
    <xf numFmtId="0" fontId="3" fillId="0" borderId="0" xfId="78" applyFont="1" applyFill="1" applyAlignment="1">
      <alignment horizontal="center"/>
      <protection/>
    </xf>
    <xf numFmtId="0" fontId="4" fillId="0" borderId="0" xfId="78" applyFont="1" applyFill="1">
      <alignment/>
      <protection/>
    </xf>
    <xf numFmtId="0" fontId="4" fillId="0" borderId="11" xfId="78" applyFont="1" applyFill="1" applyBorder="1" applyAlignment="1">
      <alignment horizontal="center"/>
      <protection/>
    </xf>
    <xf numFmtId="0" fontId="13" fillId="0" borderId="0" xfId="73">
      <alignment/>
      <protection/>
    </xf>
    <xf numFmtId="0" fontId="4" fillId="0" borderId="0" xfId="78" applyFont="1">
      <alignment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8" fillId="0" borderId="0" xfId="78" applyFont="1">
      <alignment/>
      <protection/>
    </xf>
    <xf numFmtId="0" fontId="4" fillId="0" borderId="10" xfId="78" applyFont="1" applyFill="1" applyBorder="1" applyAlignment="1">
      <alignment/>
      <protection/>
    </xf>
    <xf numFmtId="3" fontId="4" fillId="0" borderId="10" xfId="78" applyNumberFormat="1" applyFont="1" applyBorder="1" applyAlignment="1">
      <alignment/>
      <protection/>
    </xf>
    <xf numFmtId="3" fontId="10" fillId="0" borderId="10" xfId="78" applyNumberFormat="1" applyFont="1" applyBorder="1" applyAlignment="1">
      <alignment/>
      <protection/>
    </xf>
    <xf numFmtId="3" fontId="8" fillId="0" borderId="10" xfId="78" applyNumberFormat="1" applyFont="1" applyBorder="1" applyAlignment="1">
      <alignment/>
      <protection/>
    </xf>
    <xf numFmtId="3" fontId="5" fillId="33" borderId="10" xfId="80" applyNumberFormat="1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wrapText="1"/>
      <protection/>
    </xf>
    <xf numFmtId="3" fontId="98" fillId="0" borderId="0" xfId="69" applyNumberFormat="1" applyFont="1" applyAlignment="1">
      <alignment horizontal="center"/>
      <protection/>
    </xf>
    <xf numFmtId="0" fontId="5" fillId="0" borderId="10" xfId="80" applyFont="1" applyFill="1" applyBorder="1" applyAlignment="1">
      <alignment/>
      <protection/>
    </xf>
    <xf numFmtId="0" fontId="16" fillId="0" borderId="10" xfId="80" applyFont="1" applyFill="1" applyBorder="1" applyAlignment="1">
      <alignment/>
      <protection/>
    </xf>
    <xf numFmtId="0" fontId="16" fillId="0" borderId="10" xfId="80" applyFont="1" applyFill="1" applyBorder="1" applyAlignment="1">
      <alignment wrapText="1"/>
      <protection/>
    </xf>
    <xf numFmtId="0" fontId="21" fillId="0" borderId="10" xfId="80" applyFont="1" applyFill="1" applyBorder="1" applyAlignment="1">
      <alignment wrapText="1"/>
      <protection/>
    </xf>
    <xf numFmtId="0" fontId="23" fillId="0" borderId="10" xfId="80" applyFont="1" applyFill="1" applyBorder="1" applyAlignment="1">
      <alignment wrapText="1"/>
      <protection/>
    </xf>
    <xf numFmtId="3" fontId="11" fillId="33" borderId="10" xfId="80" applyNumberFormat="1" applyFont="1" applyFill="1" applyBorder="1" applyAlignment="1">
      <alignment horizontal="center" vertical="center" wrapText="1"/>
      <protection/>
    </xf>
    <xf numFmtId="0" fontId="8" fillId="33" borderId="10" xfId="80" applyFont="1" applyFill="1" applyBorder="1" applyAlignment="1">
      <alignment horizontal="left" vertical="center" wrapText="1"/>
      <protection/>
    </xf>
    <xf numFmtId="0" fontId="7" fillId="33" borderId="10" xfId="80" applyFont="1" applyFill="1" applyBorder="1" applyAlignment="1">
      <alignment horizontal="left" vertical="center" wrapText="1"/>
      <protection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3" fillId="0" borderId="10" xfId="78" applyFont="1" applyFill="1" applyBorder="1" applyAlignment="1">
      <alignment horizontal="center" vertical="center"/>
      <protection/>
    </xf>
    <xf numFmtId="0" fontId="4" fillId="0" borderId="10" xfId="78" applyFont="1" applyFill="1" applyBorder="1" applyAlignment="1">
      <alignment horizontal="left" wrapText="1"/>
      <protection/>
    </xf>
    <xf numFmtId="0" fontId="4" fillId="0" borderId="10" xfId="78" applyFont="1" applyFill="1" applyBorder="1" applyAlignment="1">
      <alignment horizontal="left"/>
      <protection/>
    </xf>
    <xf numFmtId="0" fontId="4" fillId="0" borderId="10" xfId="78" applyFont="1" applyBorder="1" applyAlignment="1">
      <alignment vertical="top" wrapText="1"/>
      <protection/>
    </xf>
    <xf numFmtId="0" fontId="10" fillId="0" borderId="10" xfId="78" applyFont="1" applyBorder="1" applyAlignment="1" quotePrefix="1">
      <alignment vertical="top" wrapText="1"/>
      <protection/>
    </xf>
    <xf numFmtId="0" fontId="8" fillId="0" borderId="10" xfId="78" applyFont="1" applyBorder="1" applyAlignment="1" quotePrefix="1">
      <alignment vertical="top" wrapText="1"/>
      <protection/>
    </xf>
    <xf numFmtId="0" fontId="3" fillId="0" borderId="10" xfId="78" applyFont="1" applyBorder="1" applyAlignment="1">
      <alignment vertical="top" wrapText="1"/>
      <protection/>
    </xf>
    <xf numFmtId="3" fontId="4" fillId="33" borderId="10" xfId="8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8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/>
      <protection/>
    </xf>
    <xf numFmtId="0" fontId="4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vertical="center" wrapText="1"/>
      <protection/>
    </xf>
    <xf numFmtId="0" fontId="5" fillId="0" borderId="10" xfId="80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horizontal="left" vertical="center" wrapText="1"/>
      <protection/>
    </xf>
    <xf numFmtId="0" fontId="4" fillId="0" borderId="10" xfId="80" applyFont="1" applyFill="1" applyBorder="1" applyAlignment="1">
      <alignment vertical="center"/>
      <protection/>
    </xf>
    <xf numFmtId="3" fontId="16" fillId="33" borderId="10" xfId="8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102" fillId="0" borderId="0" xfId="69" applyNumberFormat="1" applyFont="1" applyBorder="1" applyAlignment="1">
      <alignment vertical="center" wrapText="1"/>
      <protection/>
    </xf>
    <xf numFmtId="3" fontId="99" fillId="0" borderId="0" xfId="69" applyNumberFormat="1" applyFont="1" applyBorder="1">
      <alignment/>
      <protection/>
    </xf>
    <xf numFmtId="3" fontId="20" fillId="0" borderId="0" xfId="69" applyNumberFormat="1" applyFont="1" applyAlignment="1">
      <alignment wrapText="1"/>
      <protection/>
    </xf>
    <xf numFmtId="0" fontId="4" fillId="33" borderId="10" xfId="80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wrapText="1"/>
      <protection/>
    </xf>
    <xf numFmtId="0" fontId="22" fillId="0" borderId="10" xfId="80" applyFont="1" applyFill="1" applyBorder="1" applyAlignment="1">
      <alignment horizontal="center" wrapText="1"/>
      <protection/>
    </xf>
    <xf numFmtId="0" fontId="16" fillId="33" borderId="10" xfId="80" applyFont="1" applyFill="1" applyBorder="1" applyAlignment="1">
      <alignment horizontal="left" vertical="center" wrapText="1"/>
      <protection/>
    </xf>
    <xf numFmtId="0" fontId="22" fillId="0" borderId="10" xfId="80" applyFont="1" applyFill="1" applyBorder="1" applyAlignment="1">
      <alignment horizontal="center"/>
      <protection/>
    </xf>
    <xf numFmtId="0" fontId="4" fillId="0" borderId="10" xfId="80" applyFont="1" applyFill="1" applyBorder="1" applyAlignment="1" quotePrefix="1">
      <alignment horizontal="center"/>
      <protection/>
    </xf>
    <xf numFmtId="3" fontId="3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 horizontal="left" wrapText="1"/>
      <protection/>
    </xf>
    <xf numFmtId="0" fontId="103" fillId="0" borderId="10" xfId="80" applyFont="1" applyFill="1" applyBorder="1" applyAlignment="1" quotePrefix="1">
      <alignment wrapText="1"/>
      <protection/>
    </xf>
    <xf numFmtId="0" fontId="103" fillId="0" borderId="10" xfId="80" applyFont="1" applyFill="1" applyBorder="1" applyAlignment="1">
      <alignment wrapText="1"/>
      <protection/>
    </xf>
    <xf numFmtId="0" fontId="103" fillId="0" borderId="10" xfId="8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4" fillId="0" borderId="10" xfId="8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80" applyNumberFormat="1" applyFont="1" applyFill="1" applyBorder="1" applyAlignment="1">
      <alignment horizontal="right" vertical="center" wrapText="1"/>
      <protection/>
    </xf>
    <xf numFmtId="3" fontId="102" fillId="0" borderId="14" xfId="69" applyNumberFormat="1" applyFont="1" applyBorder="1" applyAlignment="1">
      <alignment horizontal="center" vertical="center" wrapText="1"/>
      <protection/>
    </xf>
    <xf numFmtId="0" fontId="104" fillId="0" borderId="0" xfId="0" applyFont="1" applyAlignment="1">
      <alignment/>
    </xf>
    <xf numFmtId="0" fontId="8" fillId="0" borderId="10" xfId="80" applyFont="1" applyFill="1" applyBorder="1" applyAlignment="1">
      <alignment vertical="center" wrapText="1"/>
      <protection/>
    </xf>
    <xf numFmtId="3" fontId="101" fillId="0" borderId="0" xfId="69" applyNumberFormat="1" applyFont="1" applyBorder="1" applyAlignment="1">
      <alignment horizontal="left" vertical="center" wrapText="1"/>
      <protection/>
    </xf>
    <xf numFmtId="3" fontId="101" fillId="0" borderId="0" xfId="69" applyNumberFormat="1" applyFont="1" applyBorder="1" applyAlignment="1">
      <alignment vertical="center" wrapText="1"/>
      <protection/>
    </xf>
    <xf numFmtId="0" fontId="4" fillId="33" borderId="10" xfId="80" applyFont="1" applyFill="1" applyBorder="1" applyAlignment="1" quotePrefix="1">
      <alignment horizontal="left" vertical="center" wrapText="1"/>
      <protection/>
    </xf>
    <xf numFmtId="3" fontId="101" fillId="0" borderId="0" xfId="69" applyNumberFormat="1" applyFont="1" applyBorder="1" applyAlignment="1">
      <alignment horizontal="left" vertical="center" wrapText="1"/>
      <protection/>
    </xf>
    <xf numFmtId="3" fontId="10" fillId="33" borderId="10" xfId="80" applyNumberFormat="1" applyFont="1" applyFill="1" applyBorder="1" applyAlignment="1">
      <alignment horizontal="right" vertical="center" wrapText="1"/>
      <protection/>
    </xf>
    <xf numFmtId="3" fontId="7" fillId="33" borderId="10" xfId="80" applyNumberFormat="1" applyFont="1" applyFill="1" applyBorder="1" applyAlignment="1">
      <alignment horizontal="right" vertical="center" wrapText="1"/>
      <protection/>
    </xf>
    <xf numFmtId="3" fontId="101" fillId="0" borderId="0" xfId="69" applyNumberFormat="1" applyFont="1" applyBorder="1" applyAlignment="1">
      <alignment horizontal="left" vertical="center" wrapText="1"/>
      <protection/>
    </xf>
    <xf numFmtId="0" fontId="91" fillId="0" borderId="0" xfId="0" applyFont="1" applyAlignment="1">
      <alignment/>
    </xf>
    <xf numFmtId="0" fontId="105" fillId="0" borderId="0" xfId="0" applyFont="1" applyAlignment="1">
      <alignment/>
    </xf>
    <xf numFmtId="0" fontId="3" fillId="0" borderId="10" xfId="80" applyFont="1" applyFill="1" applyBorder="1" applyAlignment="1">
      <alignment horizontal="center" vertical="center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98" fillId="0" borderId="0" xfId="69" applyFont="1" applyAlignment="1">
      <alignment horizontal="right"/>
      <protection/>
    </xf>
    <xf numFmtId="0" fontId="4" fillId="0" borderId="10" xfId="80" applyFont="1" applyFill="1" applyBorder="1" applyAlignme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5" xfId="80" applyFont="1" applyFill="1" applyBorder="1" applyAlignment="1">
      <alignment horizontal="center" vertical="center" wrapText="1"/>
      <protection/>
    </xf>
    <xf numFmtId="0" fontId="4" fillId="0" borderId="16" xfId="80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05" fillId="0" borderId="0" xfId="0" applyFont="1" applyAlignment="1">
      <alignment horizontal="center"/>
    </xf>
    <xf numFmtId="3" fontId="100" fillId="0" borderId="0" xfId="0" applyNumberFormat="1" applyFont="1" applyAlignment="1">
      <alignment horizontal="center"/>
    </xf>
    <xf numFmtId="0" fontId="105" fillId="0" borderId="10" xfId="0" applyFont="1" applyBorder="1" applyAlignment="1">
      <alignment/>
    </xf>
    <xf numFmtId="3" fontId="100" fillId="0" borderId="10" xfId="0" applyNumberFormat="1" applyFont="1" applyBorder="1" applyAlignment="1">
      <alignment horizontal="center"/>
    </xf>
    <xf numFmtId="0" fontId="96" fillId="0" borderId="10" xfId="0" applyFont="1" applyBorder="1" applyAlignment="1">
      <alignment horizontal="left"/>
    </xf>
    <xf numFmtId="3" fontId="96" fillId="0" borderId="10" xfId="0" applyNumberFormat="1" applyFont="1" applyBorder="1" applyAlignment="1">
      <alignment/>
    </xf>
    <xf numFmtId="3" fontId="100" fillId="0" borderId="10" xfId="0" applyNumberFormat="1" applyFont="1" applyBorder="1" applyAlignment="1">
      <alignment/>
    </xf>
    <xf numFmtId="0" fontId="91" fillId="0" borderId="0" xfId="0" applyFont="1" applyAlignment="1">
      <alignment horizontal="right"/>
    </xf>
    <xf numFmtId="3" fontId="96" fillId="0" borderId="0" xfId="0" applyNumberFormat="1" applyFont="1" applyAlignment="1">
      <alignment/>
    </xf>
    <xf numFmtId="3" fontId="4" fillId="33" borderId="10" xfId="80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80" applyNumberFormat="1" applyFont="1" applyFill="1" applyBorder="1" applyAlignment="1">
      <alignment horizontal="center" vertical="center"/>
      <protection/>
    </xf>
    <xf numFmtId="0" fontId="4" fillId="33" borderId="10" xfId="80" applyFont="1" applyFill="1" applyBorder="1" applyAlignment="1">
      <alignment vertical="center"/>
      <protection/>
    </xf>
    <xf numFmtId="0" fontId="3" fillId="33" borderId="10" xfId="80" applyFont="1" applyFill="1" applyBorder="1" applyAlignment="1">
      <alignment vertical="center"/>
      <protection/>
    </xf>
    <xf numFmtId="3" fontId="3" fillId="33" borderId="10" xfId="80" applyNumberFormat="1" applyFont="1" applyFill="1" applyBorder="1" applyAlignment="1">
      <alignment vertical="center" wrapText="1"/>
      <protection/>
    </xf>
    <xf numFmtId="0" fontId="29" fillId="0" borderId="0" xfId="65" applyFont="1" applyBorder="1" applyAlignment="1">
      <alignment/>
      <protection/>
    </xf>
    <xf numFmtId="0" fontId="31" fillId="0" borderId="0" xfId="65" applyFont="1" applyFill="1">
      <alignment/>
      <protection/>
    </xf>
    <xf numFmtId="0" fontId="13" fillId="0" borderId="0" xfId="82" applyFont="1">
      <alignment/>
      <protection/>
    </xf>
    <xf numFmtId="0" fontId="8" fillId="0" borderId="0" xfId="72" applyNumberFormat="1" applyFont="1" applyFill="1" applyBorder="1" applyAlignment="1" applyProtection="1">
      <alignment/>
      <protection locked="0"/>
    </xf>
    <xf numFmtId="0" fontId="13" fillId="0" borderId="10" xfId="82" applyFont="1" applyBorder="1">
      <alignment/>
      <protection/>
    </xf>
    <xf numFmtId="0" fontId="29" fillId="0" borderId="10" xfId="65" applyFont="1" applyFill="1" applyBorder="1" applyAlignment="1">
      <alignment horizontal="center"/>
      <protection/>
    </xf>
    <xf numFmtId="0" fontId="32" fillId="0" borderId="10" xfId="65" applyFont="1" applyFill="1" applyBorder="1" applyAlignment="1">
      <alignment horizontal="center"/>
      <protection/>
    </xf>
    <xf numFmtId="4" fontId="3" fillId="0" borderId="10" xfId="72" applyNumberFormat="1" applyFont="1" applyFill="1" applyBorder="1" applyAlignment="1" applyProtection="1">
      <alignment horizontal="center"/>
      <protection locked="0"/>
    </xf>
    <xf numFmtId="14" fontId="33" fillId="0" borderId="10" xfId="72" applyNumberFormat="1" applyFont="1" applyFill="1" applyBorder="1" applyAlignment="1" applyProtection="1">
      <alignment horizontal="center"/>
      <protection locked="0"/>
    </xf>
    <xf numFmtId="4" fontId="7" fillId="0" borderId="10" xfId="72" applyNumberFormat="1" applyFont="1" applyFill="1" applyBorder="1" applyAlignment="1" applyProtection="1">
      <alignment/>
      <protection locked="0"/>
    </xf>
    <xf numFmtId="4" fontId="8" fillId="0" borderId="10" xfId="72" applyNumberFormat="1" applyFont="1" applyFill="1" applyBorder="1" applyAlignment="1" applyProtection="1">
      <alignment/>
      <protection locked="0"/>
    </xf>
    <xf numFmtId="4" fontId="17" fillId="0" borderId="10" xfId="72" applyNumberFormat="1" applyFont="1" applyFill="1" applyBorder="1" applyAlignment="1" applyProtection="1">
      <alignment/>
      <protection locked="0"/>
    </xf>
    <xf numFmtId="4" fontId="9" fillId="0" borderId="10" xfId="72" applyNumberFormat="1" applyFont="1" applyFill="1" applyBorder="1" applyAlignment="1" applyProtection="1">
      <alignment wrapText="1"/>
      <protection locked="0"/>
    </xf>
    <xf numFmtId="4" fontId="34" fillId="0" borderId="10" xfId="72" applyNumberFormat="1" applyFont="1" applyFill="1" applyBorder="1" applyAlignment="1" applyProtection="1">
      <alignment/>
      <protection locked="0"/>
    </xf>
    <xf numFmtId="4" fontId="35" fillId="0" borderId="10" xfId="72" applyNumberFormat="1" applyFont="1" applyFill="1" applyBorder="1" applyAlignment="1" applyProtection="1">
      <alignment wrapText="1"/>
      <protection locked="0"/>
    </xf>
    <xf numFmtId="4" fontId="35" fillId="0" borderId="10" xfId="72" applyNumberFormat="1" applyFont="1" applyFill="1" applyBorder="1" applyAlignment="1" applyProtection="1">
      <alignment/>
      <protection locked="0"/>
    </xf>
    <xf numFmtId="4" fontId="17" fillId="0" borderId="10" xfId="72" applyNumberFormat="1" applyFont="1" applyFill="1" applyBorder="1" applyAlignment="1" applyProtection="1">
      <alignment wrapText="1"/>
      <protection locked="0"/>
    </xf>
    <xf numFmtId="4" fontId="9" fillId="0" borderId="10" xfId="72" applyNumberFormat="1" applyFont="1" applyFill="1" applyBorder="1" applyAlignment="1" applyProtection="1">
      <alignment/>
      <protection locked="0"/>
    </xf>
    <xf numFmtId="0" fontId="7" fillId="0" borderId="0" xfId="72" applyNumberFormat="1" applyFont="1" applyFill="1" applyBorder="1" applyAlignment="1" applyProtection="1">
      <alignment/>
      <protection locked="0"/>
    </xf>
    <xf numFmtId="4" fontId="10" fillId="0" borderId="10" xfId="72" applyNumberFormat="1" applyFont="1" applyFill="1" applyBorder="1" applyAlignment="1" applyProtection="1">
      <alignment/>
      <protection locked="0"/>
    </xf>
    <xf numFmtId="4" fontId="15" fillId="0" borderId="10" xfId="72" applyNumberFormat="1" applyFont="1" applyFill="1" applyBorder="1" applyAlignment="1" applyProtection="1">
      <alignment/>
      <protection locked="0"/>
    </xf>
    <xf numFmtId="0" fontId="9" fillId="0" borderId="0" xfId="72" applyNumberFormat="1" applyFont="1" applyFill="1" applyBorder="1" applyAlignment="1" applyProtection="1">
      <alignment/>
      <protection locked="0"/>
    </xf>
    <xf numFmtId="0" fontId="8" fillId="0" borderId="10" xfId="72" applyNumberFormat="1" applyFont="1" applyFill="1" applyBorder="1" applyAlignment="1" applyProtection="1">
      <alignment/>
      <protection locked="0"/>
    </xf>
    <xf numFmtId="0" fontId="10" fillId="0" borderId="0" xfId="72" applyNumberFormat="1" applyFont="1" applyFill="1" applyBorder="1" applyAlignment="1" applyProtection="1">
      <alignment/>
      <protection locked="0"/>
    </xf>
    <xf numFmtId="0" fontId="17" fillId="0" borderId="0" xfId="72" applyNumberFormat="1" applyFont="1" applyFill="1" applyBorder="1" applyAlignment="1" applyProtection="1">
      <alignment/>
      <protection locked="0"/>
    </xf>
    <xf numFmtId="4" fontId="3" fillId="0" borderId="10" xfId="72" applyNumberFormat="1" applyFont="1" applyFill="1" applyBorder="1" applyAlignment="1" applyProtection="1">
      <alignment/>
      <protection locked="0"/>
    </xf>
    <xf numFmtId="0" fontId="37" fillId="0" borderId="10" xfId="82" applyFont="1" applyBorder="1">
      <alignment/>
      <protection/>
    </xf>
    <xf numFmtId="0" fontId="38" fillId="0" borderId="10" xfId="65" applyFont="1" applyFill="1" applyBorder="1" applyAlignment="1">
      <alignment horizontal="center"/>
      <protection/>
    </xf>
    <xf numFmtId="0" fontId="37" fillId="0" borderId="0" xfId="82" applyFont="1">
      <alignment/>
      <protection/>
    </xf>
    <xf numFmtId="4" fontId="37" fillId="0" borderId="0" xfId="72" applyNumberFormat="1" applyFont="1" applyFill="1" applyBorder="1" applyAlignment="1" applyProtection="1">
      <alignment/>
      <protection locked="0"/>
    </xf>
    <xf numFmtId="4" fontId="39" fillId="0" borderId="10" xfId="72" applyNumberFormat="1" applyFont="1" applyFill="1" applyBorder="1" applyAlignment="1" applyProtection="1">
      <alignment/>
      <protection locked="0"/>
    </xf>
    <xf numFmtId="4" fontId="37" fillId="0" borderId="10" xfId="72" applyNumberFormat="1" applyFont="1" applyFill="1" applyBorder="1" applyAlignment="1" applyProtection="1">
      <alignment/>
      <protection locked="0"/>
    </xf>
    <xf numFmtId="4" fontId="40" fillId="0" borderId="10" xfId="72" applyNumberFormat="1" applyFont="1" applyFill="1" applyBorder="1" applyAlignment="1" applyProtection="1">
      <alignment/>
      <protection locked="0"/>
    </xf>
    <xf numFmtId="4" fontId="41" fillId="0" borderId="10" xfId="72" applyNumberFormat="1" applyFont="1" applyFill="1" applyBorder="1" applyAlignment="1" applyProtection="1">
      <alignment/>
      <protection locked="0"/>
    </xf>
    <xf numFmtId="4" fontId="42" fillId="0" borderId="10" xfId="72" applyNumberFormat="1" applyFont="1" applyFill="1" applyBorder="1" applyAlignment="1" applyProtection="1">
      <alignment/>
      <protection locked="0"/>
    </xf>
    <xf numFmtId="4" fontId="41" fillId="0" borderId="10" xfId="76" applyNumberFormat="1" applyFont="1" applyFill="1" applyBorder="1" applyAlignment="1" applyProtection="1">
      <alignment/>
      <protection locked="0"/>
    </xf>
    <xf numFmtId="4" fontId="39" fillId="34" borderId="10" xfId="72" applyNumberFormat="1" applyFont="1" applyFill="1" applyBorder="1" applyAlignment="1" applyProtection="1">
      <alignment/>
      <protection locked="0"/>
    </xf>
    <xf numFmtId="4" fontId="41" fillId="34" borderId="10" xfId="72" applyNumberFormat="1" applyFont="1" applyFill="1" applyBorder="1" applyAlignment="1" applyProtection="1">
      <alignment/>
      <protection locked="0"/>
    </xf>
    <xf numFmtId="4" fontId="42" fillId="34" borderId="10" xfId="72" applyNumberFormat="1" applyFont="1" applyFill="1" applyBorder="1" applyAlignment="1" applyProtection="1">
      <alignment/>
      <protection locked="0"/>
    </xf>
    <xf numFmtId="4" fontId="106" fillId="0" borderId="0" xfId="72" applyNumberFormat="1" applyFont="1" applyFill="1" applyBorder="1" applyAlignment="1" applyProtection="1">
      <alignment/>
      <protection locked="0"/>
    </xf>
    <xf numFmtId="4" fontId="43" fillId="0" borderId="10" xfId="72" applyNumberFormat="1" applyFont="1" applyFill="1" applyBorder="1" applyAlignment="1" applyProtection="1">
      <alignment/>
      <protection locked="0"/>
    </xf>
    <xf numFmtId="4" fontId="12" fillId="0" borderId="10" xfId="72" applyNumberFormat="1" applyFont="1" applyFill="1" applyBorder="1" applyAlignment="1" applyProtection="1">
      <alignment/>
      <protection locked="0"/>
    </xf>
    <xf numFmtId="4" fontId="12" fillId="0" borderId="0" xfId="72" applyNumberFormat="1" applyFont="1" applyFill="1" applyBorder="1" applyAlignment="1" applyProtection="1">
      <alignment/>
      <protection locked="0"/>
    </xf>
    <xf numFmtId="4" fontId="39" fillId="35" borderId="10" xfId="72" applyNumberFormat="1" applyFont="1" applyFill="1" applyBorder="1" applyAlignment="1" applyProtection="1">
      <alignment wrapText="1"/>
      <protection locked="0"/>
    </xf>
    <xf numFmtId="4" fontId="39" fillId="35" borderId="10" xfId="72" applyNumberFormat="1" applyFont="1" applyFill="1" applyBorder="1" applyAlignment="1" applyProtection="1">
      <alignment/>
      <protection locked="0"/>
    </xf>
    <xf numFmtId="4" fontId="41" fillId="35" borderId="10" xfId="72" applyNumberFormat="1" applyFont="1" applyFill="1" applyBorder="1" applyAlignment="1" applyProtection="1">
      <alignment/>
      <protection locked="0"/>
    </xf>
    <xf numFmtId="4" fontId="39" fillId="0" borderId="0" xfId="72" applyNumberFormat="1" applyFont="1" applyFill="1" applyBorder="1" applyAlignment="1" applyProtection="1">
      <alignment/>
      <protection locked="0"/>
    </xf>
    <xf numFmtId="0" fontId="29" fillId="0" borderId="0" xfId="60" applyFont="1" applyBorder="1" applyAlignment="1">
      <alignment/>
      <protection/>
    </xf>
    <xf numFmtId="0" fontId="31" fillId="0" borderId="0" xfId="60" applyFont="1" applyFill="1">
      <alignment/>
      <protection/>
    </xf>
    <xf numFmtId="0" fontId="29" fillId="0" borderId="10" xfId="60" applyFont="1" applyFill="1" applyBorder="1" applyAlignment="1">
      <alignment horizontal="center"/>
      <protection/>
    </xf>
    <xf numFmtId="0" fontId="32" fillId="0" borderId="10" xfId="60" applyFont="1" applyFill="1" applyBorder="1" applyAlignment="1">
      <alignment horizontal="center"/>
      <protection/>
    </xf>
    <xf numFmtId="4" fontId="44" fillId="0" borderId="10" xfId="81" applyNumberFormat="1" applyFont="1" applyFill="1" applyBorder="1" applyAlignment="1" applyProtection="1">
      <alignment/>
      <protection locked="0"/>
    </xf>
    <xf numFmtId="4" fontId="44" fillId="0" borderId="10" xfId="81" applyNumberFormat="1" applyFont="1" applyFill="1" applyBorder="1" applyAlignment="1" applyProtection="1">
      <alignment horizontal="center"/>
      <protection locked="0"/>
    </xf>
    <xf numFmtId="0" fontId="12" fillId="0" borderId="0" xfId="81">
      <alignment/>
      <protection/>
    </xf>
    <xf numFmtId="4" fontId="29" fillId="0" borderId="10" xfId="77" applyNumberFormat="1" applyFont="1" applyFill="1" applyBorder="1" applyAlignment="1" applyProtection="1">
      <alignment/>
      <protection locked="0"/>
    </xf>
    <xf numFmtId="4" fontId="31" fillId="0" borderId="10" xfId="77" applyNumberFormat="1" applyFont="1" applyFill="1" applyBorder="1" applyAlignment="1" applyProtection="1">
      <alignment/>
      <protection locked="0"/>
    </xf>
    <xf numFmtId="0" fontId="12" fillId="0" borderId="0" xfId="77">
      <alignment/>
      <protection/>
    </xf>
    <xf numFmtId="4" fontId="29" fillId="34" borderId="10" xfId="77" applyNumberFormat="1" applyFont="1" applyFill="1" applyBorder="1" applyAlignment="1" applyProtection="1">
      <alignment/>
      <protection locked="0"/>
    </xf>
    <xf numFmtId="0" fontId="43" fillId="0" borderId="10" xfId="77" applyFont="1" applyBorder="1">
      <alignment/>
      <protection/>
    </xf>
    <xf numFmtId="0" fontId="12" fillId="0" borderId="10" xfId="77" applyBorder="1">
      <alignment/>
      <protection/>
    </xf>
    <xf numFmtId="4" fontId="29" fillId="0" borderId="10" xfId="77" applyNumberFormat="1" applyFont="1" applyFill="1" applyBorder="1" applyAlignment="1" applyProtection="1">
      <alignment/>
      <protection locked="0"/>
    </xf>
    <xf numFmtId="4" fontId="29" fillId="36" borderId="10" xfId="77" applyNumberFormat="1" applyFont="1" applyFill="1" applyBorder="1" applyAlignment="1" applyProtection="1">
      <alignment/>
      <protection locked="0"/>
    </xf>
    <xf numFmtId="0" fontId="8" fillId="0" borderId="0" xfId="75" applyNumberFormat="1" applyFont="1" applyFill="1" applyBorder="1" applyAlignment="1" applyProtection="1">
      <alignment/>
      <protection locked="0"/>
    </xf>
    <xf numFmtId="4" fontId="3" fillId="0" borderId="10" xfId="75" applyNumberFormat="1" applyFont="1" applyFill="1" applyBorder="1" applyAlignment="1" applyProtection="1">
      <alignment horizontal="center"/>
      <protection locked="0"/>
    </xf>
    <xf numFmtId="4" fontId="3" fillId="0" borderId="10" xfId="75" applyNumberFormat="1" applyFont="1" applyFill="1" applyBorder="1" applyAlignment="1" applyProtection="1">
      <alignment/>
      <protection locked="0"/>
    </xf>
    <xf numFmtId="4" fontId="4" fillId="0" borderId="10" xfId="75" applyNumberFormat="1" applyFont="1" applyFill="1" applyBorder="1" applyAlignment="1" applyProtection="1">
      <alignment/>
      <protection locked="0"/>
    </xf>
    <xf numFmtId="3" fontId="4" fillId="0" borderId="10" xfId="75" applyNumberFormat="1" applyFont="1" applyFill="1" applyBorder="1" applyAlignment="1" applyProtection="1">
      <alignment horizontal="right"/>
      <protection locked="0"/>
    </xf>
    <xf numFmtId="4" fontId="3" fillId="37" borderId="10" xfId="75" applyNumberFormat="1" applyFont="1" applyFill="1" applyBorder="1" applyAlignment="1" applyProtection="1">
      <alignment/>
      <protection locked="0"/>
    </xf>
    <xf numFmtId="3" fontId="3" fillId="37" borderId="10" xfId="75" applyNumberFormat="1" applyFont="1" applyFill="1" applyBorder="1" applyAlignment="1" applyProtection="1">
      <alignment/>
      <protection locked="0"/>
    </xf>
    <xf numFmtId="3" fontId="8" fillId="0" borderId="0" xfId="75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vertical="center"/>
      <protection locked="0"/>
    </xf>
    <xf numFmtId="3" fontId="45" fillId="0" borderId="10" xfId="72" applyNumberFormat="1" applyFont="1" applyFill="1" applyBorder="1" applyAlignment="1" applyProtection="1">
      <alignment horizontal="center" vertical="center" wrapText="1"/>
      <protection locked="0"/>
    </xf>
    <xf numFmtId="3" fontId="45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/>
      <protection locked="0"/>
    </xf>
    <xf numFmtId="3" fontId="4" fillId="0" borderId="10" xfId="79" applyNumberFormat="1" applyFont="1" applyFill="1" applyBorder="1" applyAlignment="1" applyProtection="1">
      <alignment horizontal="right"/>
      <protection locked="0"/>
    </xf>
    <xf numFmtId="0" fontId="4" fillId="0" borderId="10" xfId="72" applyNumberFormat="1" applyFont="1" applyFill="1" applyBorder="1" applyAlignment="1" applyProtection="1">
      <alignment/>
      <protection locked="0"/>
    </xf>
    <xf numFmtId="3" fontId="28" fillId="0" borderId="10" xfId="79" applyNumberFormat="1" applyFont="1" applyFill="1" applyBorder="1" applyAlignment="1" applyProtection="1">
      <alignment horizontal="right"/>
      <protection locked="0"/>
    </xf>
    <xf numFmtId="3" fontId="28" fillId="0" borderId="10" xfId="79" applyNumberFormat="1" applyFont="1" applyFill="1" applyBorder="1" applyAlignment="1" applyProtection="1">
      <alignment/>
      <protection locked="0"/>
    </xf>
    <xf numFmtId="0" fontId="4" fillId="0" borderId="0" xfId="72" applyNumberFormat="1" applyFont="1" applyFill="1" applyBorder="1" applyAlignment="1" applyProtection="1">
      <alignment/>
      <protection locked="0"/>
    </xf>
    <xf numFmtId="3" fontId="3" fillId="0" borderId="10" xfId="72" applyNumberFormat="1" applyFont="1" applyFill="1" applyBorder="1" applyAlignment="1" applyProtection="1">
      <alignment/>
      <protection locked="0"/>
    </xf>
    <xf numFmtId="0" fontId="3" fillId="0" borderId="0" xfId="72" applyNumberFormat="1" applyFont="1" applyFill="1" applyBorder="1" applyAlignment="1" applyProtection="1">
      <alignment/>
      <protection locked="0"/>
    </xf>
    <xf numFmtId="3" fontId="3" fillId="0" borderId="10" xfId="72" applyNumberFormat="1" applyFont="1" applyFill="1" applyBorder="1" applyAlignment="1" applyProtection="1">
      <alignment wrapText="1"/>
      <protection locked="0"/>
    </xf>
    <xf numFmtId="3" fontId="3" fillId="0" borderId="10" xfId="72" applyNumberFormat="1" applyFont="1" applyFill="1" applyBorder="1" applyAlignment="1" applyProtection="1">
      <alignment horizontal="right"/>
      <protection locked="0"/>
    </xf>
    <xf numFmtId="3" fontId="4" fillId="0" borderId="10" xfId="72" applyNumberFormat="1" applyFont="1" applyFill="1" applyBorder="1" applyAlignment="1" applyProtection="1">
      <alignment wrapText="1"/>
      <protection locked="0"/>
    </xf>
    <xf numFmtId="3" fontId="4" fillId="0" borderId="10" xfId="72" applyNumberFormat="1" applyFont="1" applyFill="1" applyBorder="1" applyAlignment="1" applyProtection="1">
      <alignment horizontal="right"/>
      <protection locked="0"/>
    </xf>
    <xf numFmtId="0" fontId="28" fillId="0" borderId="0" xfId="79" applyNumberFormat="1" applyFont="1" applyFill="1" applyBorder="1" applyAlignment="1" applyProtection="1">
      <alignment/>
      <protection locked="0"/>
    </xf>
    <xf numFmtId="0" fontId="46" fillId="0" borderId="10" xfId="74" applyNumberFormat="1" applyFont="1" applyFill="1" applyBorder="1" applyAlignment="1" applyProtection="1">
      <alignment/>
      <protection locked="0"/>
    </xf>
    <xf numFmtId="49" fontId="47" fillId="0" borderId="10" xfId="74" applyNumberFormat="1" applyFont="1" applyFill="1" applyBorder="1" applyAlignment="1" applyProtection="1">
      <alignment/>
      <protection locked="0"/>
    </xf>
    <xf numFmtId="49" fontId="47" fillId="0" borderId="10" xfId="74" applyNumberFormat="1" applyFont="1" applyFill="1" applyBorder="1" applyAlignment="1" applyProtection="1">
      <alignment horizontal="right"/>
      <protection locked="0"/>
    </xf>
    <xf numFmtId="0" fontId="46" fillId="0" borderId="0" xfId="74" applyNumberFormat="1" applyFont="1" applyFill="1" applyBorder="1" applyAlignment="1" applyProtection="1">
      <alignment/>
      <protection locked="0"/>
    </xf>
    <xf numFmtId="3" fontId="48" fillId="0" borderId="10" xfId="74" applyNumberFormat="1" applyFont="1" applyBorder="1">
      <alignment/>
      <protection/>
    </xf>
    <xf numFmtId="49" fontId="46" fillId="0" borderId="10" xfId="74" applyNumberFormat="1" applyFont="1" applyFill="1" applyBorder="1" applyAlignment="1" applyProtection="1">
      <alignment horizontal="right"/>
      <protection locked="0"/>
    </xf>
    <xf numFmtId="0" fontId="47" fillId="0" borderId="10" xfId="74" applyNumberFormat="1" applyFont="1" applyFill="1" applyBorder="1" applyAlignment="1" applyProtection="1">
      <alignment wrapText="1"/>
      <protection locked="0"/>
    </xf>
    <xf numFmtId="3" fontId="49" fillId="0" borderId="10" xfId="74" applyNumberFormat="1" applyFont="1" applyBorder="1">
      <alignment/>
      <protection/>
    </xf>
    <xf numFmtId="0" fontId="47" fillId="0" borderId="0" xfId="74" applyNumberFormat="1" applyFont="1" applyFill="1" applyBorder="1" applyAlignment="1" applyProtection="1">
      <alignment/>
      <protection locked="0"/>
    </xf>
    <xf numFmtId="0" fontId="46" fillId="0" borderId="10" xfId="74" applyNumberFormat="1" applyFont="1" applyFill="1" applyBorder="1" applyAlignment="1" applyProtection="1">
      <alignment wrapText="1"/>
      <protection locked="0"/>
    </xf>
    <xf numFmtId="0" fontId="47" fillId="0" borderId="10" xfId="74" applyNumberFormat="1" applyFont="1" applyFill="1" applyBorder="1" applyAlignment="1" applyProtection="1">
      <alignment/>
      <protection locked="0"/>
    </xf>
    <xf numFmtId="0" fontId="47" fillId="36" borderId="10" xfId="74" applyNumberFormat="1" applyFont="1" applyFill="1" applyBorder="1" applyAlignment="1" applyProtection="1">
      <alignment/>
      <protection locked="0"/>
    </xf>
    <xf numFmtId="3" fontId="49" fillId="38" borderId="10" xfId="74" applyNumberFormat="1" applyFont="1" applyFill="1" applyBorder="1">
      <alignment/>
      <protection/>
    </xf>
    <xf numFmtId="0" fontId="3" fillId="0" borderId="0" xfId="61" applyFont="1" applyBorder="1" applyAlignment="1">
      <alignment/>
      <protection/>
    </xf>
    <xf numFmtId="0" fontId="28" fillId="0" borderId="0" xfId="61" applyFont="1">
      <alignment/>
      <protection/>
    </xf>
    <xf numFmtId="0" fontId="29" fillId="0" borderId="0" xfId="62" applyFont="1" applyBorder="1" applyAlignment="1">
      <alignment/>
      <protection/>
    </xf>
    <xf numFmtId="0" fontId="31" fillId="0" borderId="0" xfId="62" applyFont="1" applyFill="1">
      <alignment/>
      <protection/>
    </xf>
    <xf numFmtId="0" fontId="32" fillId="0" borderId="0" xfId="62" applyFont="1" applyFill="1" applyBorder="1" applyAlignment="1">
      <alignment horizontal="center"/>
      <protection/>
    </xf>
    <xf numFmtId="0" fontId="29" fillId="0" borderId="10" xfId="62" applyFont="1" applyFill="1" applyBorder="1" applyAlignment="1">
      <alignment horizontal="center"/>
      <protection/>
    </xf>
    <xf numFmtId="0" fontId="32" fillId="0" borderId="10" xfId="62" applyFont="1" applyFill="1" applyBorder="1" applyAlignment="1">
      <alignment horizontal="center"/>
      <protection/>
    </xf>
    <xf numFmtId="0" fontId="4" fillId="0" borderId="10" xfId="61" applyFont="1" applyBorder="1" applyAlignment="1">
      <alignment/>
      <protection/>
    </xf>
    <xf numFmtId="0" fontId="4" fillId="0" borderId="10" xfId="60" applyFont="1" applyBorder="1" applyAlignment="1" quotePrefix="1">
      <alignment/>
      <protection/>
    </xf>
    <xf numFmtId="0" fontId="4" fillId="0" borderId="0" xfId="61" applyFont="1" applyBorder="1" applyAlignment="1">
      <alignment/>
      <protection/>
    </xf>
    <xf numFmtId="0" fontId="4" fillId="0" borderId="10" xfId="60" applyFont="1" applyBorder="1" applyAlignment="1">
      <alignment/>
      <protection/>
    </xf>
    <xf numFmtId="0" fontId="13" fillId="0" borderId="0" xfId="82" applyFont="1" applyBorder="1">
      <alignment/>
      <protection/>
    </xf>
    <xf numFmtId="0" fontId="16" fillId="0" borderId="0" xfId="61" applyFont="1">
      <alignment/>
      <protection/>
    </xf>
    <xf numFmtId="0" fontId="50" fillId="0" borderId="0" xfId="61" applyFont="1">
      <alignment/>
      <protection/>
    </xf>
    <xf numFmtId="0" fontId="4" fillId="0" borderId="0" xfId="61" applyFont="1">
      <alignment/>
      <protection/>
    </xf>
    <xf numFmtId="0" fontId="31" fillId="0" borderId="0" xfId="68" applyFont="1" applyFill="1">
      <alignment/>
      <protection/>
    </xf>
    <xf numFmtId="0" fontId="28" fillId="0" borderId="0" xfId="72" applyNumberFormat="1" applyFont="1" applyFill="1" applyBorder="1" applyAlignment="1" applyProtection="1">
      <alignment/>
      <protection locked="0"/>
    </xf>
    <xf numFmtId="0" fontId="31" fillId="0" borderId="10" xfId="68" applyFont="1" applyBorder="1">
      <alignment/>
      <protection/>
    </xf>
    <xf numFmtId="0" fontId="29" fillId="0" borderId="10" xfId="68" applyFont="1" applyFill="1" applyBorder="1" applyAlignment="1">
      <alignment horizontal="center"/>
      <protection/>
    </xf>
    <xf numFmtId="0" fontId="31" fillId="0" borderId="0" xfId="68" applyFont="1">
      <alignment/>
      <protection/>
    </xf>
    <xf numFmtId="0" fontId="32" fillId="0" borderId="10" xfId="68" applyFont="1" applyFill="1" applyBorder="1" applyAlignment="1">
      <alignment horizontal="center"/>
      <protection/>
    </xf>
    <xf numFmtId="4" fontId="51" fillId="0" borderId="10" xfId="72" applyNumberFormat="1" applyFont="1" applyFill="1" applyBorder="1" applyAlignment="1" applyProtection="1">
      <alignment horizontal="center" vertical="center"/>
      <protection locked="0"/>
    </xf>
    <xf numFmtId="4" fontId="51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2">
      <alignment/>
      <protection/>
    </xf>
    <xf numFmtId="4" fontId="43" fillId="39" borderId="10" xfId="83" applyNumberFormat="1" applyFont="1" applyFill="1" applyBorder="1">
      <alignment/>
      <protection/>
    </xf>
    <xf numFmtId="4" fontId="43" fillId="39" borderId="10" xfId="83" applyNumberFormat="1" applyFont="1" applyFill="1" applyBorder="1">
      <alignment/>
      <protection/>
    </xf>
    <xf numFmtId="4" fontId="43" fillId="0" borderId="0" xfId="83" applyNumberFormat="1" applyFont="1">
      <alignment/>
      <protection/>
    </xf>
    <xf numFmtId="4" fontId="43" fillId="0" borderId="10" xfId="83" applyNumberFormat="1" applyFont="1" applyBorder="1" applyAlignment="1">
      <alignment wrapText="1"/>
      <protection/>
    </xf>
    <xf numFmtId="4" fontId="43" fillId="0" borderId="10" xfId="83" applyNumberFormat="1" applyFont="1" applyBorder="1">
      <alignment/>
      <protection/>
    </xf>
    <xf numFmtId="4" fontId="43" fillId="40" borderId="10" xfId="83" applyNumberFormat="1" applyFont="1" applyFill="1" applyBorder="1">
      <alignment/>
      <protection/>
    </xf>
    <xf numFmtId="4" fontId="43" fillId="0" borderId="0" xfId="83" applyNumberFormat="1" applyFont="1">
      <alignment/>
      <protection/>
    </xf>
    <xf numFmtId="4" fontId="43" fillId="0" borderId="10" xfId="83" applyNumberFormat="1" applyFont="1" applyFill="1" applyBorder="1">
      <alignment/>
      <protection/>
    </xf>
    <xf numFmtId="4" fontId="12" fillId="0" borderId="10" xfId="83" applyNumberFormat="1" applyFont="1" applyFill="1" applyBorder="1">
      <alignment/>
      <protection/>
    </xf>
    <xf numFmtId="4" fontId="12" fillId="0" borderId="10" xfId="83" applyNumberFormat="1" applyFont="1" applyFill="1" applyBorder="1">
      <alignment/>
      <protection/>
    </xf>
    <xf numFmtId="4" fontId="12" fillId="0" borderId="10" xfId="83" applyNumberFormat="1" applyFont="1" applyBorder="1">
      <alignment/>
      <protection/>
    </xf>
    <xf numFmtId="4" fontId="12" fillId="0" borderId="0" xfId="83" applyNumberFormat="1" applyFont="1">
      <alignment/>
      <protection/>
    </xf>
    <xf numFmtId="4" fontId="12" fillId="0" borderId="10" xfId="83" applyNumberFormat="1" applyFont="1" applyBorder="1" applyAlignment="1">
      <alignment wrapText="1"/>
      <protection/>
    </xf>
    <xf numFmtId="4" fontId="12" fillId="40" borderId="10" xfId="83" applyNumberFormat="1" applyFont="1" applyFill="1" applyBorder="1">
      <alignment/>
      <protection/>
    </xf>
    <xf numFmtId="4" fontId="12" fillId="0" borderId="0" xfId="83" applyNumberFormat="1" applyFont="1" applyFill="1">
      <alignment/>
      <protection/>
    </xf>
    <xf numFmtId="4" fontId="12" fillId="0" borderId="10" xfId="83" applyNumberFormat="1" applyBorder="1">
      <alignment/>
      <protection/>
    </xf>
    <xf numFmtId="4" fontId="12" fillId="0" borderId="0" xfId="83" applyNumberFormat="1">
      <alignment/>
      <protection/>
    </xf>
    <xf numFmtId="4" fontId="12" fillId="0" borderId="10" xfId="83" applyNumberFormat="1" applyBorder="1" applyAlignment="1">
      <alignment wrapText="1"/>
      <protection/>
    </xf>
    <xf numFmtId="4" fontId="43" fillId="0" borderId="10" xfId="83" applyNumberFormat="1" applyFont="1" applyBorder="1">
      <alignment/>
      <protection/>
    </xf>
    <xf numFmtId="0" fontId="22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/>
    </xf>
    <xf numFmtId="3" fontId="22" fillId="33" borderId="10" xfId="80" applyNumberFormat="1" applyFont="1" applyFill="1" applyBorder="1" applyAlignment="1">
      <alignment horizontal="right" vertical="center" wrapText="1"/>
      <protection/>
    </xf>
    <xf numFmtId="3" fontId="21" fillId="33" borderId="10" xfId="80" applyNumberFormat="1" applyFont="1" applyFill="1" applyBorder="1" applyAlignment="1">
      <alignment horizontal="right" vertical="center" wrapText="1"/>
      <protection/>
    </xf>
    <xf numFmtId="0" fontId="78" fillId="0" borderId="0" xfId="0" applyFont="1" applyAlignment="1">
      <alignment horizontal="right"/>
    </xf>
    <xf numFmtId="3" fontId="4" fillId="33" borderId="10" xfId="80" applyNumberFormat="1" applyFont="1" applyFill="1" applyBorder="1" applyAlignment="1">
      <alignment wrapText="1"/>
      <protection/>
    </xf>
    <xf numFmtId="0" fontId="4" fillId="0" borderId="17" xfId="80" applyFont="1" applyFill="1" applyBorder="1" applyAlignment="1">
      <alignment horizontal="center" vertical="center"/>
      <protection/>
    </xf>
    <xf numFmtId="0" fontId="4" fillId="0" borderId="15" xfId="80" applyFont="1" applyFill="1" applyBorder="1" applyAlignment="1">
      <alignment horizontal="center" vertical="center"/>
      <protection/>
    </xf>
    <xf numFmtId="0" fontId="4" fillId="0" borderId="10" xfId="80" applyFont="1" applyFill="1" applyBorder="1" applyAlignment="1">
      <alignment horizontal="center" vertical="center"/>
      <protection/>
    </xf>
    <xf numFmtId="3" fontId="4" fillId="33" borderId="10" xfId="80" applyNumberFormat="1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wrapText="1"/>
      <protection/>
    </xf>
    <xf numFmtId="0" fontId="21" fillId="0" borderId="10" xfId="80" applyFont="1" applyFill="1" applyBorder="1" applyAlignment="1">
      <alignment vertical="center" wrapText="1"/>
      <protection/>
    </xf>
    <xf numFmtId="0" fontId="21" fillId="0" borderId="10" xfId="80" applyFont="1" applyFill="1" applyBorder="1" applyAlignment="1">
      <alignment vertical="center"/>
      <protection/>
    </xf>
    <xf numFmtId="0" fontId="100" fillId="0" borderId="0" xfId="0" applyFont="1" applyAlignment="1">
      <alignment horizontal="center"/>
    </xf>
    <xf numFmtId="0" fontId="4" fillId="0" borderId="10" xfId="80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vertical="center" wrapText="1"/>
      <protection/>
    </xf>
    <xf numFmtId="0" fontId="4" fillId="0" borderId="17" xfId="80" applyFont="1" applyFill="1" applyBorder="1" applyAlignment="1">
      <alignment horizontal="center" vertical="center" wrapText="1"/>
      <protection/>
    </xf>
    <xf numFmtId="0" fontId="4" fillId="0" borderId="15" xfId="80" applyFont="1" applyFill="1" applyBorder="1" applyAlignment="1">
      <alignment horizontal="center" vertical="center" wrapText="1"/>
      <protection/>
    </xf>
    <xf numFmtId="0" fontId="4" fillId="0" borderId="16" xfId="8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2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33" borderId="12" xfId="80" applyFont="1" applyFill="1" applyBorder="1" applyAlignment="1">
      <alignment horizontal="left" vertical="center" wrapText="1"/>
      <protection/>
    </xf>
    <xf numFmtId="0" fontId="4" fillId="33" borderId="14" xfId="80" applyFont="1" applyFill="1" applyBorder="1" applyAlignment="1">
      <alignment horizontal="left" vertical="center" wrapText="1"/>
      <protection/>
    </xf>
    <xf numFmtId="3" fontId="4" fillId="33" borderId="12" xfId="80" applyNumberFormat="1" applyFont="1" applyFill="1" applyBorder="1" applyAlignment="1">
      <alignment vertical="center" wrapText="1"/>
      <protection/>
    </xf>
    <xf numFmtId="3" fontId="4" fillId="33" borderId="14" xfId="80" applyNumberFormat="1" applyFont="1" applyFill="1" applyBorder="1" applyAlignment="1">
      <alignment vertical="center" wrapText="1"/>
      <protection/>
    </xf>
    <xf numFmtId="0" fontId="4" fillId="33" borderId="10" xfId="80" applyFont="1" applyFill="1" applyBorder="1" applyAlignment="1">
      <alignment vertical="center"/>
      <protection/>
    </xf>
    <xf numFmtId="3" fontId="4" fillId="33" borderId="12" xfId="80" applyNumberFormat="1" applyFont="1" applyFill="1" applyBorder="1" applyAlignment="1">
      <alignment horizontal="center" vertical="center" wrapText="1"/>
      <protection/>
    </xf>
    <xf numFmtId="3" fontId="4" fillId="33" borderId="14" xfId="80" applyNumberFormat="1" applyFont="1" applyFill="1" applyBorder="1" applyAlignment="1">
      <alignment horizontal="center" vertical="center" wrapText="1"/>
      <protection/>
    </xf>
    <xf numFmtId="0" fontId="100" fillId="0" borderId="0" xfId="0" applyFont="1" applyAlignment="1">
      <alignment horizontal="center" wrapText="1"/>
    </xf>
    <xf numFmtId="0" fontId="21" fillId="0" borderId="10" xfId="80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9" fillId="0" borderId="0" xfId="65" applyFont="1" applyBorder="1" applyAlignment="1">
      <alignment horizontal="center"/>
      <protection/>
    </xf>
    <xf numFmtId="4" fontId="39" fillId="0" borderId="12" xfId="72" applyNumberFormat="1" applyFont="1" applyFill="1" applyBorder="1" applyAlignment="1" applyProtection="1">
      <alignment horizontal="center" vertical="center"/>
      <protection locked="0"/>
    </xf>
    <xf numFmtId="4" fontId="39" fillId="0" borderId="14" xfId="72" applyNumberFormat="1" applyFont="1" applyFill="1" applyBorder="1" applyAlignment="1" applyProtection="1">
      <alignment horizontal="center" vertical="center"/>
      <protection locked="0"/>
    </xf>
    <xf numFmtId="4" fontId="39" fillId="0" borderId="17" xfId="72" applyNumberFormat="1" applyFont="1" applyFill="1" applyBorder="1" applyAlignment="1" applyProtection="1">
      <alignment horizontal="center" vertical="center"/>
      <protection locked="0"/>
    </xf>
    <xf numFmtId="4" fontId="39" fillId="0" borderId="15" xfId="72" applyNumberFormat="1" applyFont="1" applyFill="1" applyBorder="1" applyAlignment="1" applyProtection="1">
      <alignment horizontal="center" vertical="center"/>
      <protection locked="0"/>
    </xf>
    <xf numFmtId="4" fontId="39" fillId="0" borderId="16" xfId="72" applyNumberFormat="1" applyFont="1" applyFill="1" applyBorder="1" applyAlignment="1" applyProtection="1">
      <alignment horizontal="center" vertical="center"/>
      <protection locked="0"/>
    </xf>
    <xf numFmtId="4" fontId="39" fillId="0" borderId="17" xfId="72" applyNumberFormat="1" applyFont="1" applyFill="1" applyBorder="1" applyAlignment="1" applyProtection="1">
      <alignment horizontal="center" wrapText="1"/>
      <protection locked="0"/>
    </xf>
    <xf numFmtId="4" fontId="39" fillId="0" borderId="15" xfId="72" applyNumberFormat="1" applyFont="1" applyFill="1" applyBorder="1" applyAlignment="1" applyProtection="1">
      <alignment horizontal="center" wrapText="1"/>
      <protection locked="0"/>
    </xf>
    <xf numFmtId="4" fontId="39" fillId="0" borderId="16" xfId="72" applyNumberFormat="1" applyFont="1" applyFill="1" applyBorder="1" applyAlignment="1" applyProtection="1">
      <alignment horizontal="center" wrapText="1"/>
      <protection locked="0"/>
    </xf>
    <xf numFmtId="4" fontId="39" fillId="0" borderId="17" xfId="72" applyNumberFormat="1" applyFont="1" applyFill="1" applyBorder="1" applyAlignment="1" applyProtection="1">
      <alignment horizontal="center"/>
      <protection locked="0"/>
    </xf>
    <xf numFmtId="4" fontId="39" fillId="0" borderId="15" xfId="72" applyNumberFormat="1" applyFont="1" applyFill="1" applyBorder="1" applyAlignment="1" applyProtection="1">
      <alignment horizontal="center"/>
      <protection locked="0"/>
    </xf>
    <xf numFmtId="4" fontId="39" fillId="0" borderId="16" xfId="72" applyNumberFormat="1" applyFont="1" applyFill="1" applyBorder="1" applyAlignment="1" applyProtection="1">
      <alignment horizontal="center"/>
      <protection locked="0"/>
    </xf>
    <xf numFmtId="0" fontId="29" fillId="0" borderId="0" xfId="60" applyFont="1" applyBorder="1" applyAlignment="1">
      <alignment horizontal="center"/>
      <protection/>
    </xf>
    <xf numFmtId="0" fontId="36" fillId="0" borderId="0" xfId="65" applyFont="1" applyBorder="1" applyAlignment="1">
      <alignment horizontal="center"/>
      <protection/>
    </xf>
    <xf numFmtId="0" fontId="3" fillId="0" borderId="0" xfId="61" applyFont="1" applyBorder="1" applyAlignment="1">
      <alignment horizontal="center"/>
      <protection/>
    </xf>
    <xf numFmtId="0" fontId="29" fillId="0" borderId="0" xfId="62" applyFont="1" applyBorder="1" applyAlignment="1">
      <alignment horizontal="center"/>
      <protection/>
    </xf>
    <xf numFmtId="0" fontId="3" fillId="0" borderId="10" xfId="61" applyFont="1" applyBorder="1" applyAlignment="1">
      <alignment horizontal="left"/>
      <protection/>
    </xf>
    <xf numFmtId="0" fontId="29" fillId="0" borderId="0" xfId="68" applyFont="1" applyBorder="1" applyAlignment="1">
      <alignment horizontal="center"/>
      <protection/>
    </xf>
    <xf numFmtId="0" fontId="5" fillId="0" borderId="0" xfId="78" applyFont="1" applyFill="1" applyAlignment="1">
      <alignment horizontal="center" vertical="center" wrapText="1"/>
      <protection/>
    </xf>
    <xf numFmtId="0" fontId="4" fillId="0" borderId="18" xfId="8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80" applyFont="1" applyFill="1" applyBorder="1" applyAlignment="1">
      <alignment horizontal="center" vertical="center" wrapText="1"/>
      <protection/>
    </xf>
    <xf numFmtId="0" fontId="4" fillId="0" borderId="14" xfId="80" applyFont="1" applyFill="1" applyBorder="1" applyAlignment="1">
      <alignment horizontal="center" vertical="center" wrapText="1"/>
      <protection/>
    </xf>
    <xf numFmtId="3" fontId="101" fillId="0" borderId="11" xfId="69" applyNumberFormat="1" applyFont="1" applyBorder="1" applyAlignment="1">
      <alignment horizontal="justify" vertical="center" wrapText="1"/>
      <protection/>
    </xf>
    <xf numFmtId="3" fontId="101" fillId="0" borderId="0" xfId="69" applyNumberFormat="1" applyFont="1" applyBorder="1" applyAlignment="1">
      <alignment horizontal="justify" vertical="center" wrapText="1"/>
      <protection/>
    </xf>
    <xf numFmtId="3" fontId="107" fillId="0" borderId="0" xfId="69" applyNumberFormat="1" applyFont="1" applyBorder="1" applyAlignment="1">
      <alignment vertical="center" wrapText="1"/>
      <protection/>
    </xf>
    <xf numFmtId="3" fontId="101" fillId="0" borderId="0" xfId="69" applyNumberFormat="1" applyFont="1" applyBorder="1" applyAlignment="1">
      <alignment horizontal="left" vertical="center" wrapText="1"/>
      <protection/>
    </xf>
  </cellXfs>
  <cellStyles count="7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3 3" xfId="62"/>
    <cellStyle name="Normál 2 4" xfId="63"/>
    <cellStyle name="Normál 2 5" xfId="64"/>
    <cellStyle name="Normál 3" xfId="65"/>
    <cellStyle name="Normál 3 2" xfId="66"/>
    <cellStyle name="Normál 4" xfId="67"/>
    <cellStyle name="Normál 4 2" xfId="68"/>
    <cellStyle name="Normál 5" xfId="69"/>
    <cellStyle name="Normál 5 2" xfId="70"/>
    <cellStyle name="Normál 6" xfId="71"/>
    <cellStyle name="Normál_baglad" xfId="72"/>
    <cellStyle name="Normál_Baglad 2007. költségvetés 2" xfId="73"/>
    <cellStyle name="Normál_baglad rövidlej." xfId="74"/>
    <cellStyle name="Normál_Bagladbef. pénzügyi eszk." xfId="75"/>
    <cellStyle name="Normál_belsősárd tárgyi eszközök" xfId="76"/>
    <cellStyle name="Normál_gosztola" xfId="77"/>
    <cellStyle name="Normál_ktgv2004" xfId="78"/>
    <cellStyle name="Normál_ljfa követelés.2005xlr" xfId="79"/>
    <cellStyle name="Normál_Munka1" xfId="80"/>
    <cellStyle name="Normál_resznek" xfId="81"/>
    <cellStyle name="Normál_Zszfa 2004 2" xfId="82"/>
    <cellStyle name="Normál_zszombatfa" xfId="83"/>
    <cellStyle name="Összesen" xfId="84"/>
    <cellStyle name="Currency" xfId="85"/>
    <cellStyle name="Currency [0]" xfId="86"/>
    <cellStyle name="Rossz" xfId="87"/>
    <cellStyle name="Semleges" xfId="88"/>
    <cellStyle name="Számítás" xfId="89"/>
    <cellStyle name="Percent" xfId="90"/>
    <cellStyle name="Százalék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doc\2005.%20&#233;vi%20vagyont&#225;bl&#225;k\goszt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0 fölötti"/>
      <sheetName val="beruházás"/>
      <sheetName val="forintos"/>
      <sheetName val="követelés"/>
      <sheetName val="változások"/>
      <sheetName val="kötelezettség"/>
      <sheetName val="vagy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33"/>
  <sheetViews>
    <sheetView tabSelected="1" zoomScalePageLayoutView="0" workbookViewId="0" topLeftCell="A1">
      <selection activeCell="AA32" sqref="AA3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9.28125" style="0" customWidth="1"/>
    <col min="5" max="5" width="8.7109375" style="0" customWidth="1"/>
    <col min="6" max="7" width="9.28125" style="0" customWidth="1"/>
    <col min="8" max="8" width="8.28125" style="0" customWidth="1"/>
    <col min="9" max="10" width="9.28125" style="0" customWidth="1"/>
    <col min="11" max="11" width="8.140625" style="0" customWidth="1"/>
    <col min="12" max="14" width="9.28125" style="0" customWidth="1"/>
    <col min="15" max="15" width="25.7109375" style="0" customWidth="1"/>
    <col min="16" max="17" width="9.28125" style="0" customWidth="1"/>
    <col min="18" max="18" width="7.7109375" style="0" customWidth="1"/>
    <col min="19" max="20" width="9.28125" style="0" customWidth="1"/>
    <col min="21" max="21" width="8.28125" style="0" customWidth="1"/>
    <col min="22" max="23" width="9.28125" style="0" customWidth="1"/>
    <col min="24" max="24" width="8.421875" style="0" customWidth="1"/>
    <col min="25" max="25" width="9.28125" style="0" customWidth="1"/>
    <col min="26" max="26" width="10.57421875" style="0" customWidth="1"/>
    <col min="27" max="27" width="8.421875" style="0" customWidth="1"/>
    <col min="28" max="46" width="9.140625" style="0" customWidth="1"/>
  </cols>
  <sheetData>
    <row r="1" spans="1:25" s="2" customFormat="1" ht="15.75">
      <c r="A1" s="312" t="s">
        <v>545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</row>
    <row r="2" s="2" customFormat="1" ht="15" customHeight="1">
      <c r="B2" s="118" t="str">
        <f>IF(L12+L14+L21+L23&lt;Y12,"Mötv. 111. § (4) bekezdésbe ütköző működési hiány"," ")</f>
        <v> </v>
      </c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  <c r="P3" s="1" t="s">
        <v>564</v>
      </c>
      <c r="Q3" s="1" t="s">
        <v>565</v>
      </c>
      <c r="R3" s="1" t="s">
        <v>566</v>
      </c>
      <c r="S3" s="1" t="s">
        <v>567</v>
      </c>
      <c r="T3" s="1" t="s">
        <v>573</v>
      </c>
      <c r="U3" s="1" t="s">
        <v>574</v>
      </c>
      <c r="V3" s="1" t="s">
        <v>575</v>
      </c>
      <c r="W3" s="1" t="s">
        <v>576</v>
      </c>
      <c r="X3" s="1" t="s">
        <v>577</v>
      </c>
      <c r="Y3" s="1" t="s">
        <v>578</v>
      </c>
      <c r="Z3" s="1" t="s">
        <v>579</v>
      </c>
      <c r="AA3" s="1" t="s">
        <v>580</v>
      </c>
    </row>
    <row r="4" spans="1:27" s="11" customFormat="1" ht="15.75">
      <c r="A4" s="1">
        <v>1</v>
      </c>
      <c r="B4" s="307" t="s">
        <v>9</v>
      </c>
      <c r="C4" s="305" t="s">
        <v>463</v>
      </c>
      <c r="D4" s="306"/>
      <c r="E4" s="306"/>
      <c r="F4" s="305" t="s">
        <v>138</v>
      </c>
      <c r="G4" s="306"/>
      <c r="H4" s="306"/>
      <c r="I4" s="305" t="s">
        <v>139</v>
      </c>
      <c r="J4" s="306"/>
      <c r="K4" s="306"/>
      <c r="L4" s="305" t="s">
        <v>5</v>
      </c>
      <c r="M4" s="306"/>
      <c r="N4" s="306"/>
      <c r="O4" s="307" t="s">
        <v>9</v>
      </c>
      <c r="P4" s="305" t="s">
        <v>463</v>
      </c>
      <c r="Q4" s="306"/>
      <c r="R4" s="306"/>
      <c r="S4" s="305" t="s">
        <v>138</v>
      </c>
      <c r="T4" s="306"/>
      <c r="U4" s="306"/>
      <c r="V4" s="305" t="s">
        <v>139</v>
      </c>
      <c r="W4" s="306"/>
      <c r="X4" s="306"/>
      <c r="Y4" s="307" t="s">
        <v>5</v>
      </c>
      <c r="Z4" s="307"/>
      <c r="AA4" s="307"/>
    </row>
    <row r="5" spans="1:27" s="11" customFormat="1" ht="31.5">
      <c r="A5" s="1">
        <v>2</v>
      </c>
      <c r="B5" s="307"/>
      <c r="C5" s="89" t="s">
        <v>4</v>
      </c>
      <c r="D5" s="4" t="s">
        <v>595</v>
      </c>
      <c r="E5" s="4" t="s">
        <v>609</v>
      </c>
      <c r="F5" s="89" t="s">
        <v>4</v>
      </c>
      <c r="G5" s="4" t="s">
        <v>595</v>
      </c>
      <c r="H5" s="4" t="s">
        <v>609</v>
      </c>
      <c r="I5" s="89" t="s">
        <v>4</v>
      </c>
      <c r="J5" s="4" t="s">
        <v>595</v>
      </c>
      <c r="K5" s="4" t="s">
        <v>609</v>
      </c>
      <c r="L5" s="89" t="s">
        <v>4</v>
      </c>
      <c r="M5" s="4" t="s">
        <v>595</v>
      </c>
      <c r="N5" s="4" t="s">
        <v>609</v>
      </c>
      <c r="O5" s="307"/>
      <c r="P5" s="89" t="s">
        <v>4</v>
      </c>
      <c r="Q5" s="4" t="s">
        <v>595</v>
      </c>
      <c r="R5" s="4" t="s">
        <v>609</v>
      </c>
      <c r="S5" s="89" t="s">
        <v>4</v>
      </c>
      <c r="T5" s="4" t="s">
        <v>595</v>
      </c>
      <c r="U5" s="4" t="s">
        <v>609</v>
      </c>
      <c r="V5" s="89" t="s">
        <v>4</v>
      </c>
      <c r="W5" s="4" t="s">
        <v>595</v>
      </c>
      <c r="X5" s="4" t="s">
        <v>609</v>
      </c>
      <c r="Y5" s="89" t="s">
        <v>4</v>
      </c>
      <c r="Z5" s="4" t="s">
        <v>595</v>
      </c>
      <c r="AA5" s="4" t="s">
        <v>609</v>
      </c>
    </row>
    <row r="6" spans="1:27" s="96" customFormat="1" ht="16.5">
      <c r="A6" s="1">
        <v>3</v>
      </c>
      <c r="B6" s="310" t="s">
        <v>55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 t="s">
        <v>151</v>
      </c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</row>
    <row r="7" spans="1:38" s="11" customFormat="1" ht="47.25">
      <c r="A7" s="1">
        <v>4</v>
      </c>
      <c r="B7" s="91" t="s">
        <v>342</v>
      </c>
      <c r="C7" s="5">
        <f>Bevételek!C85</f>
        <v>0</v>
      </c>
      <c r="D7" s="5">
        <f>Bevételek!D85</f>
        <v>0</v>
      </c>
      <c r="E7" s="5">
        <f>Bevételek!E85</f>
        <v>0</v>
      </c>
      <c r="F7" s="5">
        <f>Bevételek!C86</f>
        <v>7770</v>
      </c>
      <c r="G7" s="5">
        <f>Bevételek!D86</f>
        <v>8160</v>
      </c>
      <c r="H7" s="5">
        <f>Bevételek!E86</f>
        <v>8160</v>
      </c>
      <c r="I7" s="5">
        <f>Bevételek!C87</f>
        <v>0</v>
      </c>
      <c r="J7" s="5">
        <f>Bevételek!D87</f>
        <v>0</v>
      </c>
      <c r="K7" s="5">
        <f>Bevételek!E87</f>
        <v>0</v>
      </c>
      <c r="L7" s="5">
        <f aca="true" t="shared" si="0" ref="L7:N10">C7+F7+I7</f>
        <v>7770</v>
      </c>
      <c r="M7" s="5">
        <f t="shared" si="0"/>
        <v>8160</v>
      </c>
      <c r="N7" s="5">
        <f t="shared" si="0"/>
        <v>8160</v>
      </c>
      <c r="O7" s="93" t="s">
        <v>47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3674</v>
      </c>
      <c r="T7" s="5">
        <f>Kiadás!D9</f>
        <v>3230</v>
      </c>
      <c r="U7" s="5">
        <f>Kiadás!E9</f>
        <v>2646</v>
      </c>
      <c r="V7" s="5">
        <f>Kiadás!C10</f>
        <v>410</v>
      </c>
      <c r="W7" s="5">
        <f>Kiadás!D10</f>
        <v>350</v>
      </c>
      <c r="X7" s="5">
        <f>Kiadás!E10</f>
        <v>350</v>
      </c>
      <c r="Y7" s="5">
        <f aca="true" t="shared" si="1" ref="Y7:AA11">P7+S7+V7</f>
        <v>4084</v>
      </c>
      <c r="Z7" s="5">
        <f t="shared" si="1"/>
        <v>3580</v>
      </c>
      <c r="AA7" s="5">
        <f t="shared" si="1"/>
        <v>2996</v>
      </c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</row>
    <row r="8" spans="1:38" s="11" customFormat="1" ht="45">
      <c r="A8" s="1">
        <v>5</v>
      </c>
      <c r="B8" s="91" t="s">
        <v>365</v>
      </c>
      <c r="C8" s="5">
        <f>Bevételek!C142</f>
        <v>0</v>
      </c>
      <c r="D8" s="5">
        <f>Bevételek!D142</f>
        <v>0</v>
      </c>
      <c r="E8" s="5">
        <f>Bevételek!E142</f>
        <v>0</v>
      </c>
      <c r="F8" s="5">
        <f>Bevételek!C143</f>
        <v>305</v>
      </c>
      <c r="G8" s="5">
        <f>Bevételek!D143</f>
        <v>320</v>
      </c>
      <c r="H8" s="5">
        <f>Bevételek!E143</f>
        <v>336</v>
      </c>
      <c r="I8" s="5">
        <f>Bevételek!C144</f>
        <v>3825</v>
      </c>
      <c r="J8" s="5">
        <f>Bevételek!D144</f>
        <v>3368</v>
      </c>
      <c r="K8" s="5">
        <f>Bevételek!E144</f>
        <v>2518</v>
      </c>
      <c r="L8" s="5">
        <f t="shared" si="0"/>
        <v>4130</v>
      </c>
      <c r="M8" s="5">
        <f t="shared" si="0"/>
        <v>3688</v>
      </c>
      <c r="N8" s="5">
        <f t="shared" si="0"/>
        <v>2854</v>
      </c>
      <c r="O8" s="93" t="s">
        <v>91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761</v>
      </c>
      <c r="T8" s="5">
        <f>Kiadás!D13</f>
        <v>753</v>
      </c>
      <c r="U8" s="5">
        <f>Kiadás!E13</f>
        <v>648</v>
      </c>
      <c r="V8" s="5">
        <f>Kiadás!C14</f>
        <v>132</v>
      </c>
      <c r="W8" s="5">
        <f>Kiadás!D14</f>
        <v>95</v>
      </c>
      <c r="X8" s="5">
        <f>Kiadás!E14</f>
        <v>95</v>
      </c>
      <c r="Y8" s="5">
        <f t="shared" si="1"/>
        <v>893</v>
      </c>
      <c r="Z8" s="5">
        <f t="shared" si="1"/>
        <v>848</v>
      </c>
      <c r="AA8" s="5">
        <f t="shared" si="1"/>
        <v>743</v>
      </c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</row>
    <row r="9" spans="1:38" s="11" customFormat="1" ht="15.75">
      <c r="A9" s="1">
        <v>6</v>
      </c>
      <c r="B9" s="91" t="s">
        <v>55</v>
      </c>
      <c r="C9" s="5">
        <f>Bevételek!C200</f>
        <v>0</v>
      </c>
      <c r="D9" s="5">
        <f>Bevételek!D200</f>
        <v>0</v>
      </c>
      <c r="E9" s="5">
        <f>Bevételek!E200</f>
        <v>0</v>
      </c>
      <c r="F9" s="5">
        <f>Bevételek!C201</f>
        <v>1150</v>
      </c>
      <c r="G9" s="5">
        <f>Bevételek!D201</f>
        <v>2236</v>
      </c>
      <c r="H9" s="5">
        <f>Bevételek!E201</f>
        <v>2197</v>
      </c>
      <c r="I9" s="5">
        <f>Bevételek!C202</f>
        <v>0</v>
      </c>
      <c r="J9" s="5">
        <f>Bevételek!D202</f>
        <v>0</v>
      </c>
      <c r="K9" s="5">
        <f>Bevételek!E202</f>
        <v>0</v>
      </c>
      <c r="L9" s="5">
        <f t="shared" si="0"/>
        <v>1150</v>
      </c>
      <c r="M9" s="5">
        <f t="shared" si="0"/>
        <v>2236</v>
      </c>
      <c r="N9" s="5">
        <f t="shared" si="0"/>
        <v>2197</v>
      </c>
      <c r="O9" s="93" t="s">
        <v>92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6570</v>
      </c>
      <c r="T9" s="5">
        <f>Kiadás!D17</f>
        <v>7499</v>
      </c>
      <c r="U9" s="5">
        <f>Kiadás!E17</f>
        <v>6566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6570</v>
      </c>
      <c r="Z9" s="5">
        <f t="shared" si="1"/>
        <v>7499</v>
      </c>
      <c r="AA9" s="5">
        <f t="shared" si="1"/>
        <v>6566</v>
      </c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</row>
    <row r="10" spans="1:38" s="11" customFormat="1" ht="15.75">
      <c r="A10" s="1">
        <v>7</v>
      </c>
      <c r="B10" s="313" t="s">
        <v>432</v>
      </c>
      <c r="C10" s="308">
        <f>Bevételek!C233</f>
        <v>0</v>
      </c>
      <c r="D10" s="308">
        <f>Bevételek!D233</f>
        <v>0</v>
      </c>
      <c r="E10" s="308">
        <f>Bevételek!E233</f>
        <v>0</v>
      </c>
      <c r="F10" s="308">
        <f>Bevételek!C234</f>
        <v>51</v>
      </c>
      <c r="G10" s="308">
        <f>Bevételek!D234</f>
        <v>251</v>
      </c>
      <c r="H10" s="308">
        <f>Bevételek!E234</f>
        <v>200</v>
      </c>
      <c r="I10" s="308">
        <f>Bevételek!C235</f>
        <v>0</v>
      </c>
      <c r="J10" s="308">
        <f>Bevételek!D235</f>
        <v>0</v>
      </c>
      <c r="K10" s="308">
        <f>Bevételek!E235</f>
        <v>0</v>
      </c>
      <c r="L10" s="308">
        <f t="shared" si="0"/>
        <v>51</v>
      </c>
      <c r="M10" s="308">
        <f t="shared" si="0"/>
        <v>251</v>
      </c>
      <c r="N10" s="308">
        <f t="shared" si="0"/>
        <v>200</v>
      </c>
      <c r="O10" s="93" t="s">
        <v>93</v>
      </c>
      <c r="P10" s="5">
        <f>Kiadás!C79</f>
        <v>0</v>
      </c>
      <c r="Q10" s="5">
        <f>Kiadás!D79</f>
        <v>0</v>
      </c>
      <c r="R10" s="5">
        <f>Kiadás!E79</f>
        <v>0</v>
      </c>
      <c r="S10" s="5">
        <f>Kiadás!C80</f>
        <v>400</v>
      </c>
      <c r="T10" s="5">
        <f>Kiadás!D80</f>
        <v>480</v>
      </c>
      <c r="U10" s="5">
        <f>Kiadás!E80</f>
        <v>120</v>
      </c>
      <c r="V10" s="5">
        <f>Kiadás!C81</f>
        <v>0</v>
      </c>
      <c r="W10" s="5">
        <f>Kiadás!D81</f>
        <v>0</v>
      </c>
      <c r="X10" s="5">
        <f>Kiadás!E81</f>
        <v>0</v>
      </c>
      <c r="Y10" s="5">
        <f t="shared" si="1"/>
        <v>400</v>
      </c>
      <c r="Z10" s="5">
        <f t="shared" si="1"/>
        <v>480</v>
      </c>
      <c r="AA10" s="5">
        <f t="shared" si="1"/>
        <v>120</v>
      </c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</row>
    <row r="11" spans="1:38" s="11" customFormat="1" ht="30">
      <c r="A11" s="1">
        <v>8</v>
      </c>
      <c r="B11" s="313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93" t="s">
        <v>94</v>
      </c>
      <c r="P11" s="5">
        <f>Kiadás!C141</f>
        <v>0</v>
      </c>
      <c r="Q11" s="5">
        <f>Kiadás!D141</f>
        <v>0</v>
      </c>
      <c r="R11" s="5">
        <f>Kiadás!E141</f>
        <v>0</v>
      </c>
      <c r="S11" s="5">
        <f>Kiadás!C142</f>
        <v>143</v>
      </c>
      <c r="T11" s="5">
        <f>Kiadás!D142</f>
        <v>1077</v>
      </c>
      <c r="U11" s="5">
        <f>Kiadás!E142</f>
        <v>943</v>
      </c>
      <c r="V11" s="5">
        <f>Kiadás!C143</f>
        <v>0</v>
      </c>
      <c r="W11" s="5">
        <f>Kiadás!D143</f>
        <v>0</v>
      </c>
      <c r="X11" s="5">
        <f>Kiadás!E143</f>
        <v>0</v>
      </c>
      <c r="Y11" s="5">
        <f t="shared" si="1"/>
        <v>143</v>
      </c>
      <c r="Z11" s="5">
        <f t="shared" si="1"/>
        <v>1077</v>
      </c>
      <c r="AA11" s="5">
        <f t="shared" si="1"/>
        <v>943</v>
      </c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</row>
    <row r="12" spans="1:38" s="11" customFormat="1" ht="15.75">
      <c r="A12" s="1">
        <v>9</v>
      </c>
      <c r="B12" s="92" t="s">
        <v>96</v>
      </c>
      <c r="C12" s="13">
        <f aca="true" t="shared" si="2" ref="C12:N12">SUM(C7:C11)</f>
        <v>0</v>
      </c>
      <c r="D12" s="13">
        <f>SUM(D7:D11)</f>
        <v>0</v>
      </c>
      <c r="E12" s="13">
        <f>SUM(E7:E11)</f>
        <v>0</v>
      </c>
      <c r="F12" s="13">
        <f t="shared" si="2"/>
        <v>9276</v>
      </c>
      <c r="G12" s="13">
        <f>SUM(G7:G11)</f>
        <v>10967</v>
      </c>
      <c r="H12" s="13">
        <f>SUM(H7:H11)</f>
        <v>10893</v>
      </c>
      <c r="I12" s="13">
        <f t="shared" si="2"/>
        <v>3825</v>
      </c>
      <c r="J12" s="13">
        <f>SUM(J7:J11)</f>
        <v>3368</v>
      </c>
      <c r="K12" s="13">
        <f>SUM(K7:K11)</f>
        <v>2518</v>
      </c>
      <c r="L12" s="13">
        <f t="shared" si="2"/>
        <v>13101</v>
      </c>
      <c r="M12" s="13">
        <f t="shared" si="2"/>
        <v>14335</v>
      </c>
      <c r="N12" s="13">
        <f t="shared" si="2"/>
        <v>13411</v>
      </c>
      <c r="O12" s="92" t="s">
        <v>97</v>
      </c>
      <c r="P12" s="13">
        <f aca="true" t="shared" si="3" ref="P12:AA12">SUM(P7:P11)</f>
        <v>0</v>
      </c>
      <c r="Q12" s="13">
        <f>SUM(Q7:Q11)</f>
        <v>0</v>
      </c>
      <c r="R12" s="13">
        <f>SUM(R7:R11)</f>
        <v>0</v>
      </c>
      <c r="S12" s="13">
        <f t="shared" si="3"/>
        <v>11548</v>
      </c>
      <c r="T12" s="13">
        <f>SUM(T7:T11)</f>
        <v>13039</v>
      </c>
      <c r="U12" s="13">
        <f>SUM(U7:U11)</f>
        <v>10923</v>
      </c>
      <c r="V12" s="13">
        <f t="shared" si="3"/>
        <v>542</v>
      </c>
      <c r="W12" s="13">
        <f>SUM(W7:W11)</f>
        <v>445</v>
      </c>
      <c r="X12" s="13">
        <f>SUM(X7:X11)</f>
        <v>445</v>
      </c>
      <c r="Y12" s="13">
        <f t="shared" si="3"/>
        <v>12090</v>
      </c>
      <c r="Z12" s="13">
        <f t="shared" si="3"/>
        <v>13484</v>
      </c>
      <c r="AA12" s="13">
        <f t="shared" si="3"/>
        <v>11368</v>
      </c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</row>
    <row r="13" spans="1:38" s="11" customFormat="1" ht="15.75">
      <c r="A13" s="1">
        <v>10</v>
      </c>
      <c r="B13" s="94" t="s">
        <v>156</v>
      </c>
      <c r="C13" s="95">
        <f aca="true" t="shared" si="4" ref="C13:N13">C12-P12</f>
        <v>0</v>
      </c>
      <c r="D13" s="95">
        <f>D12-Q12</f>
        <v>0</v>
      </c>
      <c r="E13" s="95">
        <f>E12-R12</f>
        <v>0</v>
      </c>
      <c r="F13" s="95">
        <f t="shared" si="4"/>
        <v>-2272</v>
      </c>
      <c r="G13" s="95">
        <f>G12-T12</f>
        <v>-2072</v>
      </c>
      <c r="H13" s="95">
        <f>H12-U12</f>
        <v>-30</v>
      </c>
      <c r="I13" s="95">
        <f t="shared" si="4"/>
        <v>3283</v>
      </c>
      <c r="J13" s="95">
        <f>J12-W12</f>
        <v>2923</v>
      </c>
      <c r="K13" s="95">
        <f>K12-X12</f>
        <v>2073</v>
      </c>
      <c r="L13" s="95">
        <f t="shared" si="4"/>
        <v>1011</v>
      </c>
      <c r="M13" s="95">
        <f t="shared" si="4"/>
        <v>851</v>
      </c>
      <c r="N13" s="95">
        <f t="shared" si="4"/>
        <v>2043</v>
      </c>
      <c r="O13" s="309" t="s">
        <v>142</v>
      </c>
      <c r="P13" s="304">
        <f>Kiadás!C170</f>
        <v>0</v>
      </c>
      <c r="Q13" s="304">
        <f>Kiadás!D170</f>
        <v>0</v>
      </c>
      <c r="R13" s="304">
        <f>Kiadás!E170</f>
        <v>0</v>
      </c>
      <c r="S13" s="304">
        <f>Kiadás!C171</f>
        <v>0</v>
      </c>
      <c r="T13" s="304">
        <f>Kiadás!D171</f>
        <v>652</v>
      </c>
      <c r="U13" s="304">
        <f>Kiadás!E171</f>
        <v>297</v>
      </c>
      <c r="V13" s="304">
        <f>Kiadás!C172</f>
        <v>0</v>
      </c>
      <c r="W13" s="304">
        <f>Kiadás!D172</f>
        <v>0</v>
      </c>
      <c r="X13" s="304">
        <f>Kiadás!E172</f>
        <v>0</v>
      </c>
      <c r="Y13" s="304">
        <f>P13+S13+V13</f>
        <v>0</v>
      </c>
      <c r="Z13" s="304">
        <f>Q13+T13+W13</f>
        <v>652</v>
      </c>
      <c r="AA13" s="304">
        <f>R13+U13+X13</f>
        <v>297</v>
      </c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</row>
    <row r="14" spans="1:38" s="11" customFormat="1" ht="15.75">
      <c r="A14" s="1">
        <v>11</v>
      </c>
      <c r="B14" s="94" t="s">
        <v>147</v>
      </c>
      <c r="C14" s="5">
        <f>Bevételek!C255</f>
        <v>0</v>
      </c>
      <c r="D14" s="5">
        <f>Bevételek!D255</f>
        <v>0</v>
      </c>
      <c r="E14" s="5">
        <f>Bevételek!E255</f>
        <v>0</v>
      </c>
      <c r="F14" s="5">
        <f>Bevételek!C256</f>
        <v>6816</v>
      </c>
      <c r="G14" s="5">
        <f>Bevételek!D256</f>
        <v>6934</v>
      </c>
      <c r="H14" s="5">
        <f>Bevételek!E256</f>
        <v>6934</v>
      </c>
      <c r="I14" s="5">
        <f>Bevételek!C257</f>
        <v>0</v>
      </c>
      <c r="J14" s="5">
        <f>Bevételek!D257</f>
        <v>0</v>
      </c>
      <c r="K14" s="5">
        <f>Bevételek!E257</f>
        <v>0</v>
      </c>
      <c r="L14" s="5">
        <f aca="true" t="shared" si="5" ref="L14:N15">C14+F14+I14</f>
        <v>6816</v>
      </c>
      <c r="M14" s="5">
        <f t="shared" si="5"/>
        <v>6934</v>
      </c>
      <c r="N14" s="5">
        <f t="shared" si="5"/>
        <v>6934</v>
      </c>
      <c r="O14" s="309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</row>
    <row r="15" spans="1:38" s="11" customFormat="1" ht="15.75">
      <c r="A15" s="1">
        <v>12</v>
      </c>
      <c r="B15" s="94" t="s">
        <v>148</v>
      </c>
      <c r="C15" s="5">
        <f>Bevételek!C276</f>
        <v>0</v>
      </c>
      <c r="D15" s="5">
        <f>Bevételek!D276</f>
        <v>0</v>
      </c>
      <c r="E15" s="5">
        <f>Bevételek!E276</f>
        <v>0</v>
      </c>
      <c r="F15" s="5">
        <f>Bevételek!C277</f>
        <v>0</v>
      </c>
      <c r="G15" s="5">
        <f>Bevételek!D277</f>
        <v>355</v>
      </c>
      <c r="H15" s="5">
        <f>Bevételek!E277</f>
        <v>355</v>
      </c>
      <c r="I15" s="5">
        <f>Bevételek!C278</f>
        <v>0</v>
      </c>
      <c r="J15" s="5">
        <f>Bevételek!D278</f>
        <v>0</v>
      </c>
      <c r="K15" s="5">
        <f>Bevételek!E278</f>
        <v>0</v>
      </c>
      <c r="L15" s="5">
        <f t="shared" si="5"/>
        <v>0</v>
      </c>
      <c r="M15" s="5">
        <f t="shared" si="5"/>
        <v>355</v>
      </c>
      <c r="N15" s="5">
        <f t="shared" si="5"/>
        <v>355</v>
      </c>
      <c r="O15" s="309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</row>
    <row r="16" spans="1:38" s="11" customFormat="1" ht="31.5">
      <c r="A16" s="1">
        <v>13</v>
      </c>
      <c r="B16" s="92" t="s">
        <v>10</v>
      </c>
      <c r="C16" s="14">
        <f aca="true" t="shared" si="6" ref="C16:N16">C12+C14+C15</f>
        <v>0</v>
      </c>
      <c r="D16" s="14">
        <f>D12+D14+D15</f>
        <v>0</v>
      </c>
      <c r="E16" s="14">
        <f>E12+E14+E15</f>
        <v>0</v>
      </c>
      <c r="F16" s="14">
        <f t="shared" si="6"/>
        <v>16092</v>
      </c>
      <c r="G16" s="14">
        <f>G12+G14+G15</f>
        <v>18256</v>
      </c>
      <c r="H16" s="14">
        <f>H12+H14+H15</f>
        <v>18182</v>
      </c>
      <c r="I16" s="14">
        <f t="shared" si="6"/>
        <v>3825</v>
      </c>
      <c r="J16" s="14">
        <f>J12+J14+J15</f>
        <v>3368</v>
      </c>
      <c r="K16" s="14">
        <f>K12+K14+K15</f>
        <v>2518</v>
      </c>
      <c r="L16" s="14">
        <f t="shared" si="6"/>
        <v>19917</v>
      </c>
      <c r="M16" s="14">
        <f t="shared" si="6"/>
        <v>21624</v>
      </c>
      <c r="N16" s="14">
        <f t="shared" si="6"/>
        <v>20700</v>
      </c>
      <c r="O16" s="92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11548</v>
      </c>
      <c r="T16" s="14">
        <f t="shared" si="7"/>
        <v>13691</v>
      </c>
      <c r="U16" s="14">
        <f>U12+U13</f>
        <v>11220</v>
      </c>
      <c r="V16" s="14">
        <f t="shared" si="7"/>
        <v>542</v>
      </c>
      <c r="W16" s="14">
        <f t="shared" si="7"/>
        <v>445</v>
      </c>
      <c r="X16" s="14">
        <f>X12+X13</f>
        <v>445</v>
      </c>
      <c r="Y16" s="14">
        <f t="shared" si="7"/>
        <v>12090</v>
      </c>
      <c r="Z16" s="14">
        <f t="shared" si="7"/>
        <v>14136</v>
      </c>
      <c r="AA16" s="14">
        <f>AA12+AA13</f>
        <v>11665</v>
      </c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</row>
    <row r="17" spans="1:38" s="96" customFormat="1" ht="16.5">
      <c r="A17" s="1">
        <v>14</v>
      </c>
      <c r="B17" s="311" t="s">
        <v>150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0" t="s">
        <v>127</v>
      </c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</row>
    <row r="18" spans="1:38" s="11" customFormat="1" ht="47.25">
      <c r="A18" s="1">
        <v>15</v>
      </c>
      <c r="B18" s="91" t="s">
        <v>351</v>
      </c>
      <c r="C18" s="5">
        <f>Bevételek!C112</f>
        <v>0</v>
      </c>
      <c r="D18" s="5">
        <f>Bevételek!D112</f>
        <v>0</v>
      </c>
      <c r="E18" s="5">
        <f>Bevételek!E112</f>
        <v>0</v>
      </c>
      <c r="F18" s="5">
        <f>Bevételek!C113</f>
        <v>22824</v>
      </c>
      <c r="G18" s="5">
        <f>Bevételek!D113</f>
        <v>22737</v>
      </c>
      <c r="H18" s="5">
        <f>Bevételek!E113</f>
        <v>22737</v>
      </c>
      <c r="I18" s="5">
        <f>Bevételek!C114</f>
        <v>0</v>
      </c>
      <c r="J18" s="5">
        <f>Bevételek!D114</f>
        <v>0</v>
      </c>
      <c r="K18" s="5">
        <f>Bevételek!E114</f>
        <v>0</v>
      </c>
      <c r="L18" s="5">
        <f aca="true" t="shared" si="8" ref="L18:N20">C18+F18+I18</f>
        <v>22824</v>
      </c>
      <c r="M18" s="5">
        <f t="shared" si="8"/>
        <v>22737</v>
      </c>
      <c r="N18" s="5">
        <f t="shared" si="8"/>
        <v>22737</v>
      </c>
      <c r="O18" s="91" t="s">
        <v>122</v>
      </c>
      <c r="P18" s="5">
        <f>Kiadás!C146</f>
        <v>0</v>
      </c>
      <c r="Q18" s="5">
        <f>Kiadás!D146</f>
        <v>0</v>
      </c>
      <c r="R18" s="5">
        <f>Kiadás!E146</f>
        <v>0</v>
      </c>
      <c r="S18" s="5">
        <f>Kiadás!C147</f>
        <v>27580</v>
      </c>
      <c r="T18" s="5">
        <f>Kiadás!D147</f>
        <v>27580</v>
      </c>
      <c r="U18" s="5">
        <f>Kiadás!E147</f>
        <v>3000</v>
      </c>
      <c r="V18" s="5">
        <f>Kiadás!C148</f>
        <v>0</v>
      </c>
      <c r="W18" s="5">
        <f>Kiadás!D148</f>
        <v>0</v>
      </c>
      <c r="X18" s="5">
        <f>Kiadás!E148</f>
        <v>0</v>
      </c>
      <c r="Y18" s="5">
        <f aca="true" t="shared" si="9" ref="Y18:AA20">P18+S18+V18</f>
        <v>27580</v>
      </c>
      <c r="Z18" s="5">
        <f t="shared" si="9"/>
        <v>27580</v>
      </c>
      <c r="AA18" s="5">
        <f t="shared" si="9"/>
        <v>3000</v>
      </c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</row>
    <row r="19" spans="1:38" s="11" customFormat="1" ht="15.75">
      <c r="A19" s="1">
        <v>16</v>
      </c>
      <c r="B19" s="91" t="s">
        <v>150</v>
      </c>
      <c r="C19" s="5">
        <f>Bevételek!C220</f>
        <v>0</v>
      </c>
      <c r="D19" s="5">
        <f>Bevételek!D220</f>
        <v>0</v>
      </c>
      <c r="E19" s="5">
        <f>Bevételek!E220</f>
        <v>0</v>
      </c>
      <c r="F19" s="5">
        <f>Bevételek!C221</f>
        <v>159</v>
      </c>
      <c r="G19" s="5">
        <f>Bevételek!D221</f>
        <v>1409</v>
      </c>
      <c r="H19" s="5">
        <f>Bevételek!E221</f>
        <v>1409</v>
      </c>
      <c r="I19" s="5">
        <f>Bevételek!C222</f>
        <v>0</v>
      </c>
      <c r="J19" s="5">
        <f>Bevételek!D222</f>
        <v>0</v>
      </c>
      <c r="K19" s="5">
        <f>Bevételek!E222</f>
        <v>0</v>
      </c>
      <c r="L19" s="5">
        <f t="shared" si="8"/>
        <v>159</v>
      </c>
      <c r="M19" s="5">
        <f t="shared" si="8"/>
        <v>1409</v>
      </c>
      <c r="N19" s="5">
        <f t="shared" si="8"/>
        <v>1409</v>
      </c>
      <c r="O19" s="91" t="s">
        <v>56</v>
      </c>
      <c r="P19" s="5">
        <f>Kiadás!C150</f>
        <v>0</v>
      </c>
      <c r="Q19" s="5">
        <f>Kiadás!D150</f>
        <v>0</v>
      </c>
      <c r="R19" s="5">
        <f>Kiadás!E150</f>
        <v>0</v>
      </c>
      <c r="S19" s="5">
        <f>Kiadás!C151</f>
        <v>26899</v>
      </c>
      <c r="T19" s="5">
        <f>Kiadás!D151</f>
        <v>27038</v>
      </c>
      <c r="U19" s="5">
        <f>Kiadás!E151</f>
        <v>24675</v>
      </c>
      <c r="V19" s="5">
        <f>Kiadás!C152</f>
        <v>0</v>
      </c>
      <c r="W19" s="5">
        <f>Kiadás!D152</f>
        <v>0</v>
      </c>
      <c r="X19" s="5">
        <f>Kiadás!E152</f>
        <v>0</v>
      </c>
      <c r="Y19" s="5">
        <f t="shared" si="9"/>
        <v>26899</v>
      </c>
      <c r="Z19" s="5">
        <f t="shared" si="9"/>
        <v>27038</v>
      </c>
      <c r="AA19" s="5">
        <f t="shared" si="9"/>
        <v>24675</v>
      </c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</row>
    <row r="20" spans="1:38" s="11" customFormat="1" ht="31.5">
      <c r="A20" s="1">
        <v>17</v>
      </c>
      <c r="B20" s="91" t="s">
        <v>433</v>
      </c>
      <c r="C20" s="5">
        <f>Bevételek!C246</f>
        <v>0</v>
      </c>
      <c r="D20" s="5">
        <f>Bevételek!D246</f>
        <v>0</v>
      </c>
      <c r="E20" s="5">
        <f>Bevételek!E246</f>
        <v>0</v>
      </c>
      <c r="F20" s="5">
        <f>Bevételek!C247</f>
        <v>0</v>
      </c>
      <c r="G20" s="5">
        <f>Bevételek!D247</f>
        <v>51</v>
      </c>
      <c r="H20" s="5">
        <f>Bevételek!E247</f>
        <v>51</v>
      </c>
      <c r="I20" s="5">
        <f>Bevételek!C248</f>
        <v>0</v>
      </c>
      <c r="J20" s="5">
        <f>Bevételek!D248</f>
        <v>0</v>
      </c>
      <c r="K20" s="5">
        <f>Bevételek!E248</f>
        <v>0</v>
      </c>
      <c r="L20" s="5">
        <f t="shared" si="8"/>
        <v>0</v>
      </c>
      <c r="M20" s="5">
        <f t="shared" si="8"/>
        <v>51</v>
      </c>
      <c r="N20" s="5">
        <f t="shared" si="8"/>
        <v>51</v>
      </c>
      <c r="O20" s="91" t="s">
        <v>259</v>
      </c>
      <c r="P20" s="5">
        <f>Kiadás!C154</f>
        <v>0</v>
      </c>
      <c r="Q20" s="5">
        <f>Kiadás!D154</f>
        <v>0</v>
      </c>
      <c r="R20" s="5">
        <f>Kiadás!E154</f>
        <v>0</v>
      </c>
      <c r="S20" s="5">
        <f>Kiadás!C155</f>
        <v>461</v>
      </c>
      <c r="T20" s="5">
        <f>Kiadás!D155</f>
        <v>1197</v>
      </c>
      <c r="U20" s="5">
        <f>Kiadás!E155</f>
        <v>1109</v>
      </c>
      <c r="V20" s="5">
        <f>Kiadás!C156</f>
        <v>0</v>
      </c>
      <c r="W20" s="5">
        <f>Kiadás!D156</f>
        <v>0</v>
      </c>
      <c r="X20" s="5">
        <f>Kiadás!E156</f>
        <v>0</v>
      </c>
      <c r="Y20" s="5">
        <f t="shared" si="9"/>
        <v>461</v>
      </c>
      <c r="Z20" s="5">
        <f t="shared" si="9"/>
        <v>1197</v>
      </c>
      <c r="AA20" s="5">
        <f t="shared" si="9"/>
        <v>1109</v>
      </c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</row>
    <row r="21" spans="1:38" s="11" customFormat="1" ht="15.75">
      <c r="A21" s="1">
        <v>18</v>
      </c>
      <c r="B21" s="92" t="s">
        <v>96</v>
      </c>
      <c r="C21" s="13">
        <f aca="true" t="shared" si="10" ref="C21:M21">SUM(C18:C20)</f>
        <v>0</v>
      </c>
      <c r="D21" s="13">
        <f>SUM(D18:D20)</f>
        <v>0</v>
      </c>
      <c r="E21" s="13">
        <f>SUM(E18:E20)</f>
        <v>0</v>
      </c>
      <c r="F21" s="13">
        <f t="shared" si="10"/>
        <v>22983</v>
      </c>
      <c r="G21" s="13">
        <f>SUM(G18:G20)</f>
        <v>24197</v>
      </c>
      <c r="H21" s="13">
        <f>SUM(H18:H20)</f>
        <v>24197</v>
      </c>
      <c r="I21" s="13">
        <f t="shared" si="10"/>
        <v>0</v>
      </c>
      <c r="J21" s="13">
        <f>SUM(J18:J20)</f>
        <v>0</v>
      </c>
      <c r="K21" s="13">
        <f>SUM(K18:K20)</f>
        <v>0</v>
      </c>
      <c r="L21" s="13">
        <f t="shared" si="10"/>
        <v>22983</v>
      </c>
      <c r="M21" s="13">
        <f t="shared" si="10"/>
        <v>24197</v>
      </c>
      <c r="N21" s="13">
        <f>SUM(N18:N20)</f>
        <v>24197</v>
      </c>
      <c r="O21" s="92" t="s">
        <v>97</v>
      </c>
      <c r="P21" s="13">
        <f aca="true" t="shared" si="11" ref="P21:AA21">SUM(P18:P20)</f>
        <v>0</v>
      </c>
      <c r="Q21" s="13">
        <f>SUM(Q18:Q20)</f>
        <v>0</v>
      </c>
      <c r="R21" s="13">
        <f>SUM(R18:R20)</f>
        <v>0</v>
      </c>
      <c r="S21" s="13">
        <f t="shared" si="11"/>
        <v>54940</v>
      </c>
      <c r="T21" s="13">
        <f>SUM(T18:T20)</f>
        <v>55815</v>
      </c>
      <c r="U21" s="13">
        <f>SUM(U18:U20)</f>
        <v>28784</v>
      </c>
      <c r="V21" s="13">
        <f t="shared" si="11"/>
        <v>0</v>
      </c>
      <c r="W21" s="13">
        <f>SUM(W18:W20)</f>
        <v>0</v>
      </c>
      <c r="X21" s="13">
        <f>SUM(X18:X20)</f>
        <v>0</v>
      </c>
      <c r="Y21" s="13">
        <f t="shared" si="11"/>
        <v>54940</v>
      </c>
      <c r="Z21" s="13">
        <f t="shared" si="11"/>
        <v>55815</v>
      </c>
      <c r="AA21" s="13">
        <f t="shared" si="11"/>
        <v>28784</v>
      </c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</row>
    <row r="22" spans="1:38" s="11" customFormat="1" ht="15.75">
      <c r="A22" s="1">
        <v>19</v>
      </c>
      <c r="B22" s="94" t="s">
        <v>156</v>
      </c>
      <c r="C22" s="95">
        <f aca="true" t="shared" si="12" ref="C22:N22">C21-P21</f>
        <v>0</v>
      </c>
      <c r="D22" s="95">
        <f>D21-Q21</f>
        <v>0</v>
      </c>
      <c r="E22" s="95">
        <f>E21-R21</f>
        <v>0</v>
      </c>
      <c r="F22" s="95">
        <f t="shared" si="12"/>
        <v>-31957</v>
      </c>
      <c r="G22" s="95">
        <f>G21-T21</f>
        <v>-31618</v>
      </c>
      <c r="H22" s="95">
        <f>H21-U21</f>
        <v>-4587</v>
      </c>
      <c r="I22" s="95">
        <f t="shared" si="12"/>
        <v>0</v>
      </c>
      <c r="J22" s="95">
        <f>J21-W21</f>
        <v>0</v>
      </c>
      <c r="K22" s="95">
        <f>K21-X21</f>
        <v>0</v>
      </c>
      <c r="L22" s="95">
        <f t="shared" si="12"/>
        <v>-31957</v>
      </c>
      <c r="M22" s="95">
        <f t="shared" si="12"/>
        <v>-31618</v>
      </c>
      <c r="N22" s="95">
        <f t="shared" si="12"/>
        <v>-4587</v>
      </c>
      <c r="O22" s="309" t="s">
        <v>142</v>
      </c>
      <c r="P22" s="304">
        <f>Kiadás!C185</f>
        <v>0</v>
      </c>
      <c r="Q22" s="304">
        <f>Kiadás!D185</f>
        <v>0</v>
      </c>
      <c r="R22" s="304">
        <f>Kiadás!E185</f>
        <v>0</v>
      </c>
      <c r="S22" s="304">
        <f>Kiadás!C186</f>
        <v>0</v>
      </c>
      <c r="T22" s="304">
        <f>Kiadás!D186</f>
        <v>0</v>
      </c>
      <c r="U22" s="304">
        <f>Kiadás!E186</f>
        <v>0</v>
      </c>
      <c r="V22" s="304">
        <f>Kiadás!C187</f>
        <v>0</v>
      </c>
      <c r="W22" s="304">
        <f>Kiadás!D187</f>
        <v>0</v>
      </c>
      <c r="X22" s="304">
        <f>Kiadás!E187</f>
        <v>0</v>
      </c>
      <c r="Y22" s="304">
        <f>P22+S22+V22</f>
        <v>0</v>
      </c>
      <c r="Z22" s="304">
        <f>Q22+T22+W22</f>
        <v>0</v>
      </c>
      <c r="AA22" s="304">
        <f>R22+U22+X22</f>
        <v>0</v>
      </c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</row>
    <row r="23" spans="1:38" s="11" customFormat="1" ht="15.75">
      <c r="A23" s="1">
        <v>20</v>
      </c>
      <c r="B23" s="94" t="s">
        <v>147</v>
      </c>
      <c r="C23" s="5">
        <f>Bevételek!C262</f>
        <v>0</v>
      </c>
      <c r="D23" s="5">
        <f>Bevételek!D262</f>
        <v>0</v>
      </c>
      <c r="E23" s="5">
        <f>Bevételek!E262</f>
        <v>0</v>
      </c>
      <c r="F23" s="5">
        <f>Bevételek!C263</f>
        <v>0</v>
      </c>
      <c r="G23" s="5">
        <f>Bevételek!D263</f>
        <v>0</v>
      </c>
      <c r="H23" s="5">
        <f>Bevételek!E263</f>
        <v>0</v>
      </c>
      <c r="I23" s="5">
        <f>Bevételek!C264</f>
        <v>0</v>
      </c>
      <c r="J23" s="5">
        <f>Bevételek!D264</f>
        <v>0</v>
      </c>
      <c r="K23" s="5">
        <f>Bevételek!E264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09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</row>
    <row r="24" spans="1:38" s="11" customFormat="1" ht="15.75">
      <c r="A24" s="1">
        <v>21</v>
      </c>
      <c r="B24" s="94" t="s">
        <v>148</v>
      </c>
      <c r="C24" s="5">
        <f>Bevételek!C289</f>
        <v>0</v>
      </c>
      <c r="D24" s="5">
        <f>Bevételek!D289</f>
        <v>0</v>
      </c>
      <c r="E24" s="5">
        <f>Bevételek!E289</f>
        <v>0</v>
      </c>
      <c r="F24" s="5">
        <f>Bevételek!C290</f>
        <v>24130</v>
      </c>
      <c r="G24" s="5">
        <f>Bevételek!D290</f>
        <v>24130</v>
      </c>
      <c r="H24" s="5">
        <f>Bevételek!E290</f>
        <v>0</v>
      </c>
      <c r="I24" s="5">
        <f>Bevételek!C291</f>
        <v>0</v>
      </c>
      <c r="J24" s="5">
        <f>Bevételek!D291</f>
        <v>0</v>
      </c>
      <c r="K24" s="5">
        <f>Bevételek!E291</f>
        <v>0</v>
      </c>
      <c r="L24" s="5">
        <f t="shared" si="13"/>
        <v>24130</v>
      </c>
      <c r="M24" s="5">
        <f t="shared" si="13"/>
        <v>24130</v>
      </c>
      <c r="N24" s="5">
        <f t="shared" si="13"/>
        <v>0</v>
      </c>
      <c r="O24" s="309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</row>
    <row r="25" spans="1:38" s="11" customFormat="1" ht="31.5">
      <c r="A25" s="1">
        <v>22</v>
      </c>
      <c r="B25" s="92" t="s">
        <v>12</v>
      </c>
      <c r="C25" s="14">
        <f aca="true" t="shared" si="14" ref="C25:M25">C21+C23+C24</f>
        <v>0</v>
      </c>
      <c r="D25" s="14">
        <f>D21+D23+D24</f>
        <v>0</v>
      </c>
      <c r="E25" s="14">
        <f>E21+E23+E24</f>
        <v>0</v>
      </c>
      <c r="F25" s="14">
        <f t="shared" si="14"/>
        <v>47113</v>
      </c>
      <c r="G25" s="14">
        <f>G21+G23+G24</f>
        <v>48327</v>
      </c>
      <c r="H25" s="14">
        <f>H21+H23+H24</f>
        <v>24197</v>
      </c>
      <c r="I25" s="14">
        <f t="shared" si="14"/>
        <v>0</v>
      </c>
      <c r="J25" s="14">
        <f>J21+J23+J24</f>
        <v>0</v>
      </c>
      <c r="K25" s="14">
        <f>K21+K23+K24</f>
        <v>0</v>
      </c>
      <c r="L25" s="14">
        <f t="shared" si="14"/>
        <v>47113</v>
      </c>
      <c r="M25" s="14">
        <f t="shared" si="14"/>
        <v>48327</v>
      </c>
      <c r="N25" s="14">
        <f>N21+N23+N24</f>
        <v>24197</v>
      </c>
      <c r="O25" s="92" t="s">
        <v>13</v>
      </c>
      <c r="P25" s="14">
        <f aca="true" t="shared" si="15" ref="P25:Z25">P21+P22</f>
        <v>0</v>
      </c>
      <c r="Q25" s="14">
        <f t="shared" si="15"/>
        <v>0</v>
      </c>
      <c r="R25" s="14">
        <f>R21+R22</f>
        <v>0</v>
      </c>
      <c r="S25" s="14">
        <f t="shared" si="15"/>
        <v>54940</v>
      </c>
      <c r="T25" s="14">
        <f t="shared" si="15"/>
        <v>55815</v>
      </c>
      <c r="U25" s="14">
        <f>U21+U22</f>
        <v>28784</v>
      </c>
      <c r="V25" s="14">
        <f t="shared" si="15"/>
        <v>0</v>
      </c>
      <c r="W25" s="14">
        <f t="shared" si="15"/>
        <v>0</v>
      </c>
      <c r="X25" s="14">
        <f>X21+X22</f>
        <v>0</v>
      </c>
      <c r="Y25" s="14">
        <f t="shared" si="15"/>
        <v>54940</v>
      </c>
      <c r="Z25" s="14">
        <f t="shared" si="15"/>
        <v>55815</v>
      </c>
      <c r="AA25" s="14">
        <f>AA21+AA22</f>
        <v>28784</v>
      </c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</row>
    <row r="26" spans="1:38" s="96" customFormat="1" ht="16.5">
      <c r="A26" s="1">
        <v>23</v>
      </c>
      <c r="B26" s="310" t="s">
        <v>152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 t="s">
        <v>153</v>
      </c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</row>
    <row r="27" spans="1:38" s="11" customFormat="1" ht="15.75">
      <c r="A27" s="1">
        <v>24</v>
      </c>
      <c r="B27" s="91" t="s">
        <v>154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32259</v>
      </c>
      <c r="G27" s="5">
        <f t="shared" si="16"/>
        <v>35164</v>
      </c>
      <c r="H27" s="5">
        <f t="shared" si="16"/>
        <v>35090</v>
      </c>
      <c r="I27" s="5">
        <f t="shared" si="16"/>
        <v>3825</v>
      </c>
      <c r="J27" s="5">
        <f t="shared" si="16"/>
        <v>3368</v>
      </c>
      <c r="K27" s="5">
        <f t="shared" si="16"/>
        <v>2518</v>
      </c>
      <c r="L27" s="5">
        <f t="shared" si="16"/>
        <v>36084</v>
      </c>
      <c r="M27" s="5">
        <f t="shared" si="16"/>
        <v>38532</v>
      </c>
      <c r="N27" s="5">
        <f t="shared" si="16"/>
        <v>37608</v>
      </c>
      <c r="O27" s="91" t="s">
        <v>155</v>
      </c>
      <c r="P27" s="5">
        <f aca="true" t="shared" si="17" ref="P27:Y27">P12+P21</f>
        <v>0</v>
      </c>
      <c r="Q27" s="5">
        <f>Q12+Q21</f>
        <v>0</v>
      </c>
      <c r="R27" s="5">
        <f>R12+R21</f>
        <v>0</v>
      </c>
      <c r="S27" s="5">
        <f t="shared" si="17"/>
        <v>66488</v>
      </c>
      <c r="T27" s="5">
        <f t="shared" si="17"/>
        <v>68854</v>
      </c>
      <c r="U27" s="5">
        <f>U12+U21</f>
        <v>39707</v>
      </c>
      <c r="V27" s="5">
        <f t="shared" si="17"/>
        <v>542</v>
      </c>
      <c r="W27" s="5">
        <f t="shared" si="17"/>
        <v>445</v>
      </c>
      <c r="X27" s="5">
        <f>X12+X21</f>
        <v>445</v>
      </c>
      <c r="Y27" s="5">
        <f t="shared" si="17"/>
        <v>67030</v>
      </c>
      <c r="Z27" s="5">
        <f>Z12+Z21</f>
        <v>69299</v>
      </c>
      <c r="AA27" s="5">
        <f>AA12+AA21</f>
        <v>40152</v>
      </c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</row>
    <row r="28" spans="1:38" s="11" customFormat="1" ht="15.75">
      <c r="A28" s="1">
        <v>25</v>
      </c>
      <c r="B28" s="94" t="s">
        <v>156</v>
      </c>
      <c r="C28" s="95">
        <f aca="true" t="shared" si="18" ref="C28:N28">C27-P27</f>
        <v>0</v>
      </c>
      <c r="D28" s="95">
        <f t="shared" si="18"/>
        <v>0</v>
      </c>
      <c r="E28" s="95">
        <f t="shared" si="18"/>
        <v>0</v>
      </c>
      <c r="F28" s="95">
        <f t="shared" si="18"/>
        <v>-34229</v>
      </c>
      <c r="G28" s="95">
        <f t="shared" si="18"/>
        <v>-33690</v>
      </c>
      <c r="H28" s="95">
        <f t="shared" si="18"/>
        <v>-4617</v>
      </c>
      <c r="I28" s="95">
        <f t="shared" si="18"/>
        <v>3283</v>
      </c>
      <c r="J28" s="95">
        <f t="shared" si="18"/>
        <v>2923</v>
      </c>
      <c r="K28" s="95">
        <f t="shared" si="18"/>
        <v>2073</v>
      </c>
      <c r="L28" s="95">
        <f t="shared" si="18"/>
        <v>-30946</v>
      </c>
      <c r="M28" s="95">
        <f t="shared" si="18"/>
        <v>-30767</v>
      </c>
      <c r="N28" s="95">
        <f t="shared" si="18"/>
        <v>-2544</v>
      </c>
      <c r="O28" s="309" t="s">
        <v>149</v>
      </c>
      <c r="P28" s="304">
        <f>P13+P22</f>
        <v>0</v>
      </c>
      <c r="Q28" s="304">
        <f>Q13+Q22</f>
        <v>0</v>
      </c>
      <c r="R28" s="304">
        <f>R13+R22</f>
        <v>0</v>
      </c>
      <c r="S28" s="304">
        <f>S13+S22</f>
        <v>0</v>
      </c>
      <c r="T28" s="304">
        <f>T13+T22</f>
        <v>652</v>
      </c>
      <c r="U28" s="304">
        <f>U13+U22</f>
        <v>297</v>
      </c>
      <c r="V28" s="304">
        <f>V13+V22</f>
        <v>0</v>
      </c>
      <c r="W28" s="304">
        <f>W13+W22</f>
        <v>0</v>
      </c>
      <c r="X28" s="304">
        <f>X13+X22</f>
        <v>0</v>
      </c>
      <c r="Y28" s="304">
        <f>Y13+Y22</f>
        <v>0</v>
      </c>
      <c r="Z28" s="304">
        <f>Z13+Z22</f>
        <v>652</v>
      </c>
      <c r="AA28" s="304">
        <f>AA13+AA22</f>
        <v>297</v>
      </c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</row>
    <row r="29" spans="1:38" s="11" customFormat="1" ht="15.75">
      <c r="A29" s="1">
        <v>26</v>
      </c>
      <c r="B29" s="94" t="s">
        <v>147</v>
      </c>
      <c r="C29" s="5">
        <f aca="true" t="shared" si="19" ref="C29:N29">C14+C23</f>
        <v>0</v>
      </c>
      <c r="D29" s="5">
        <f t="shared" si="19"/>
        <v>0</v>
      </c>
      <c r="E29" s="5">
        <f t="shared" si="19"/>
        <v>0</v>
      </c>
      <c r="F29" s="5">
        <f t="shared" si="19"/>
        <v>6816</v>
      </c>
      <c r="G29" s="5">
        <f t="shared" si="19"/>
        <v>6934</v>
      </c>
      <c r="H29" s="5">
        <f t="shared" si="19"/>
        <v>6934</v>
      </c>
      <c r="I29" s="5">
        <f t="shared" si="19"/>
        <v>0</v>
      </c>
      <c r="J29" s="5">
        <f t="shared" si="19"/>
        <v>0</v>
      </c>
      <c r="K29" s="5">
        <f t="shared" si="19"/>
        <v>0</v>
      </c>
      <c r="L29" s="5">
        <f t="shared" si="19"/>
        <v>6816</v>
      </c>
      <c r="M29" s="5">
        <f t="shared" si="19"/>
        <v>6934</v>
      </c>
      <c r="N29" s="5">
        <f t="shared" si="19"/>
        <v>6934</v>
      </c>
      <c r="O29" s="309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</row>
    <row r="30" spans="1:38" s="11" customFormat="1" ht="15.75">
      <c r="A30" s="1">
        <v>27</v>
      </c>
      <c r="B30" s="94" t="s">
        <v>148</v>
      </c>
      <c r="C30" s="5">
        <f aca="true" t="shared" si="20" ref="C30:N30">C15+C24</f>
        <v>0</v>
      </c>
      <c r="D30" s="5">
        <f t="shared" si="20"/>
        <v>0</v>
      </c>
      <c r="E30" s="5">
        <f t="shared" si="20"/>
        <v>0</v>
      </c>
      <c r="F30" s="5">
        <f t="shared" si="20"/>
        <v>24130</v>
      </c>
      <c r="G30" s="5">
        <f t="shared" si="20"/>
        <v>24485</v>
      </c>
      <c r="H30" s="5">
        <f t="shared" si="20"/>
        <v>355</v>
      </c>
      <c r="I30" s="5">
        <f t="shared" si="20"/>
        <v>0</v>
      </c>
      <c r="J30" s="5">
        <f t="shared" si="20"/>
        <v>0</v>
      </c>
      <c r="K30" s="5">
        <f t="shared" si="20"/>
        <v>0</v>
      </c>
      <c r="L30" s="5">
        <f t="shared" si="20"/>
        <v>24130</v>
      </c>
      <c r="M30" s="5">
        <f t="shared" si="20"/>
        <v>24485</v>
      </c>
      <c r="N30" s="5">
        <f t="shared" si="20"/>
        <v>355</v>
      </c>
      <c r="O30" s="309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</row>
    <row r="31" spans="1:38" s="11" customFormat="1" ht="15.75">
      <c r="A31" s="1">
        <v>28</v>
      </c>
      <c r="B31" s="90" t="s">
        <v>7</v>
      </c>
      <c r="C31" s="14">
        <f aca="true" t="shared" si="21" ref="C31:N31">C27+C29+C30</f>
        <v>0</v>
      </c>
      <c r="D31" s="14">
        <f t="shared" si="21"/>
        <v>0</v>
      </c>
      <c r="E31" s="14">
        <f t="shared" si="21"/>
        <v>0</v>
      </c>
      <c r="F31" s="14">
        <f t="shared" si="21"/>
        <v>63205</v>
      </c>
      <c r="G31" s="14">
        <f t="shared" si="21"/>
        <v>66583</v>
      </c>
      <c r="H31" s="14">
        <f t="shared" si="21"/>
        <v>42379</v>
      </c>
      <c r="I31" s="14">
        <f t="shared" si="21"/>
        <v>3825</v>
      </c>
      <c r="J31" s="14">
        <f t="shared" si="21"/>
        <v>3368</v>
      </c>
      <c r="K31" s="14">
        <f t="shared" si="21"/>
        <v>2518</v>
      </c>
      <c r="L31" s="14">
        <f t="shared" si="21"/>
        <v>67030</v>
      </c>
      <c r="M31" s="14">
        <f t="shared" si="21"/>
        <v>69951</v>
      </c>
      <c r="N31" s="14">
        <f t="shared" si="21"/>
        <v>44897</v>
      </c>
      <c r="O31" s="90" t="s">
        <v>8</v>
      </c>
      <c r="P31" s="14">
        <f aca="true" t="shared" si="22" ref="P31:Z31">SUM(P27:P30)</f>
        <v>0</v>
      </c>
      <c r="Q31" s="14">
        <f t="shared" si="22"/>
        <v>0</v>
      </c>
      <c r="R31" s="14">
        <f>SUM(R27:R30)</f>
        <v>0</v>
      </c>
      <c r="S31" s="14">
        <f t="shared" si="22"/>
        <v>66488</v>
      </c>
      <c r="T31" s="14">
        <f t="shared" si="22"/>
        <v>69506</v>
      </c>
      <c r="U31" s="14">
        <f>SUM(U27:U30)</f>
        <v>40004</v>
      </c>
      <c r="V31" s="14">
        <f t="shared" si="22"/>
        <v>542</v>
      </c>
      <c r="W31" s="14">
        <f t="shared" si="22"/>
        <v>445</v>
      </c>
      <c r="X31" s="14">
        <f>SUM(X27:X30)</f>
        <v>445</v>
      </c>
      <c r="Y31" s="14">
        <f t="shared" si="22"/>
        <v>67030</v>
      </c>
      <c r="Z31" s="14">
        <f t="shared" si="22"/>
        <v>69951</v>
      </c>
      <c r="AA31" s="14">
        <f>SUM(AA27:AA30)</f>
        <v>40449</v>
      </c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</row>
    <row r="32" spans="12:27" ht="15">
      <c r="L32" s="41"/>
      <c r="M32" s="41"/>
      <c r="N32" s="41"/>
      <c r="Z32" s="132"/>
      <c r="AA32" s="132"/>
    </row>
    <row r="33" spans="12:14" ht="15">
      <c r="L33" s="41"/>
      <c r="M33" s="41"/>
      <c r="N33" s="41"/>
    </row>
  </sheetData>
  <sheetProtection/>
  <mergeCells count="69">
    <mergeCell ref="AA28:AA30"/>
    <mergeCell ref="R13:R15"/>
    <mergeCell ref="R22:R24"/>
    <mergeCell ref="O28:O30"/>
    <mergeCell ref="U22:U24"/>
    <mergeCell ref="Y22:Y24"/>
    <mergeCell ref="S22:S24"/>
    <mergeCell ref="W13:W15"/>
    <mergeCell ref="AA13:AA15"/>
    <mergeCell ref="W22:W24"/>
    <mergeCell ref="AA22:AA24"/>
    <mergeCell ref="O13:O15"/>
    <mergeCell ref="S13:S15"/>
    <mergeCell ref="H10:H11"/>
    <mergeCell ref="K10:K11"/>
    <mergeCell ref="I10:I11"/>
    <mergeCell ref="N10:N11"/>
    <mergeCell ref="Q22:Q24"/>
    <mergeCell ref="T22:T24"/>
    <mergeCell ref="O17:AA17"/>
    <mergeCell ref="T28:T30"/>
    <mergeCell ref="F10:F11"/>
    <mergeCell ref="O6:AA6"/>
    <mergeCell ref="X13:X15"/>
    <mergeCell ref="G10:G11"/>
    <mergeCell ref="L10:L11"/>
    <mergeCell ref="B6:N6"/>
    <mergeCell ref="E10:E11"/>
    <mergeCell ref="P13:P15"/>
    <mergeCell ref="B26:N26"/>
    <mergeCell ref="B17:N17"/>
    <mergeCell ref="J10:J11"/>
    <mergeCell ref="M10:M11"/>
    <mergeCell ref="A1:Y1"/>
    <mergeCell ref="Y13:Y15"/>
    <mergeCell ref="B4:B5"/>
    <mergeCell ref="B10:B11"/>
    <mergeCell ref="C10:C11"/>
    <mergeCell ref="T13:T15"/>
    <mergeCell ref="Q28:Q30"/>
    <mergeCell ref="O22:O24"/>
    <mergeCell ref="P22:P24"/>
    <mergeCell ref="S28:S30"/>
    <mergeCell ref="U13:U15"/>
    <mergeCell ref="W28:W30"/>
    <mergeCell ref="V22:V24"/>
    <mergeCell ref="O26:AA26"/>
    <mergeCell ref="Q13:Q15"/>
    <mergeCell ref="P28:P30"/>
    <mergeCell ref="U28:U30"/>
    <mergeCell ref="R28:R30"/>
    <mergeCell ref="Y28:Y30"/>
    <mergeCell ref="V28:V30"/>
    <mergeCell ref="V4:X4"/>
    <mergeCell ref="Y4:AA4"/>
    <mergeCell ref="Z13:Z15"/>
    <mergeCell ref="Z22:Z24"/>
    <mergeCell ref="Z28:Z30"/>
    <mergeCell ref="X28:X30"/>
    <mergeCell ref="X22:X24"/>
    <mergeCell ref="V13:V15"/>
    <mergeCell ref="C4:E4"/>
    <mergeCell ref="F4:H4"/>
    <mergeCell ref="I4:K4"/>
    <mergeCell ref="L4:N4"/>
    <mergeCell ref="P4:R4"/>
    <mergeCell ref="S4:U4"/>
    <mergeCell ref="O4:O5"/>
    <mergeCell ref="D10:D11"/>
  </mergeCells>
  <printOptions horizontalCentered="1" verticalCentered="1"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51" r:id="rId1"/>
  <headerFooter>
    <oddHeader>&amp;R&amp;"Arial,Normál"&amp;10 1. melléklet a 4/2016.(IV.27.)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53">
      <selection activeCell="D77" sqref="D77"/>
    </sheetView>
  </sheetViews>
  <sheetFormatPr defaultColWidth="12.00390625" defaultRowHeight="15"/>
  <cols>
    <col min="1" max="1" width="5.7109375" style="158" customWidth="1"/>
    <col min="2" max="2" width="41.421875" style="159" customWidth="1"/>
    <col min="3" max="4" width="21.140625" style="159" customWidth="1"/>
    <col min="5" max="16384" width="12.00390625" style="159" customWidth="1"/>
  </cols>
  <sheetData>
    <row r="1" spans="1:7" s="157" customFormat="1" ht="17.25" customHeight="1">
      <c r="A1" s="333" t="s">
        <v>647</v>
      </c>
      <c r="B1" s="333"/>
      <c r="C1" s="333"/>
      <c r="D1" s="333"/>
      <c r="E1" s="156"/>
      <c r="F1" s="156"/>
      <c r="G1" s="156"/>
    </row>
    <row r="2" ht="11.25" customHeight="1"/>
    <row r="3" spans="1:4" s="158" customFormat="1" ht="13.5" customHeight="1">
      <c r="A3" s="160"/>
      <c r="B3" s="161" t="s">
        <v>0</v>
      </c>
      <c r="C3" s="161" t="s">
        <v>1</v>
      </c>
      <c r="D3" s="161" t="s">
        <v>2</v>
      </c>
    </row>
    <row r="4" spans="1:4" ht="15.75">
      <c r="A4" s="162">
        <v>1</v>
      </c>
      <c r="B4" s="163" t="s">
        <v>9</v>
      </c>
      <c r="C4" s="164">
        <v>42004</v>
      </c>
      <c r="D4" s="164">
        <v>42369</v>
      </c>
    </row>
    <row r="5" spans="1:4" ht="15.75">
      <c r="A5" s="162">
        <v>2</v>
      </c>
      <c r="B5" s="163" t="s">
        <v>648</v>
      </c>
      <c r="C5" s="164"/>
      <c r="D5" s="164"/>
    </row>
    <row r="6" spans="1:4" ht="12.75">
      <c r="A6" s="162">
        <v>3</v>
      </c>
      <c r="B6" s="165" t="s">
        <v>649</v>
      </c>
      <c r="C6" s="165">
        <f>SUM(C7:C8)</f>
        <v>0</v>
      </c>
      <c r="D6" s="165">
        <f>SUM(D7:D8)</f>
        <v>0</v>
      </c>
    </row>
    <row r="7" spans="1:4" ht="12.75">
      <c r="A7" s="162">
        <v>4</v>
      </c>
      <c r="B7" s="166" t="s">
        <v>650</v>
      </c>
      <c r="C7" s="166">
        <v>0</v>
      </c>
      <c r="D7" s="166">
        <v>0</v>
      </c>
    </row>
    <row r="8" spans="1:4" ht="12.75">
      <c r="A8" s="162">
        <v>5</v>
      </c>
      <c r="B8" s="166" t="s">
        <v>651</v>
      </c>
      <c r="C8" s="166">
        <v>0</v>
      </c>
      <c r="D8" s="166">
        <v>0</v>
      </c>
    </row>
    <row r="9" spans="1:4" ht="12.75">
      <c r="A9" s="162">
        <v>6</v>
      </c>
      <c r="B9" s="165" t="s">
        <v>652</v>
      </c>
      <c r="C9" s="165">
        <f>SUM(C10:C12)</f>
        <v>114652457</v>
      </c>
      <c r="D9" s="165">
        <f>SUM(D10:D12)</f>
        <v>148630855</v>
      </c>
    </row>
    <row r="10" spans="1:4" ht="12.75">
      <c r="A10" s="162">
        <v>7</v>
      </c>
      <c r="B10" s="167" t="s">
        <v>653</v>
      </c>
      <c r="C10" s="166">
        <v>112916290</v>
      </c>
      <c r="D10" s="166">
        <v>143972390</v>
      </c>
    </row>
    <row r="11" spans="1:4" ht="12.75">
      <c r="A11" s="162">
        <v>8</v>
      </c>
      <c r="B11" s="167" t="s">
        <v>654</v>
      </c>
      <c r="C11" s="166">
        <v>279467</v>
      </c>
      <c r="D11" s="166">
        <v>3201765</v>
      </c>
    </row>
    <row r="12" spans="1:4" ht="12.75">
      <c r="A12" s="162">
        <v>9</v>
      </c>
      <c r="B12" s="166" t="s">
        <v>655</v>
      </c>
      <c r="C12" s="166">
        <v>1456700</v>
      </c>
      <c r="D12" s="166">
        <v>1456700</v>
      </c>
    </row>
    <row r="13" spans="1:4" ht="12.75">
      <c r="A13" s="162">
        <v>10</v>
      </c>
      <c r="B13" s="165" t="s">
        <v>656</v>
      </c>
      <c r="C13" s="165">
        <f>SUM(C14:C14)</f>
        <v>100000</v>
      </c>
      <c r="D13" s="165">
        <f>SUM(D14:D14)</f>
        <v>100000</v>
      </c>
    </row>
    <row r="14" spans="1:4" ht="12.75">
      <c r="A14" s="162">
        <v>11</v>
      </c>
      <c r="B14" s="167" t="s">
        <v>657</v>
      </c>
      <c r="C14" s="166">
        <v>100000</v>
      </c>
      <c r="D14" s="166">
        <v>100000</v>
      </c>
    </row>
    <row r="15" spans="1:4" ht="12.75">
      <c r="A15" s="162">
        <v>12</v>
      </c>
      <c r="B15" s="165" t="s">
        <v>658</v>
      </c>
      <c r="C15" s="165">
        <f>SUM(C16:C16)</f>
        <v>0</v>
      </c>
      <c r="D15" s="165">
        <f>SUM(D16:D16)</f>
        <v>0</v>
      </c>
    </row>
    <row r="16" spans="1:4" ht="12.75">
      <c r="A16" s="162">
        <v>13</v>
      </c>
      <c r="B16" s="167" t="s">
        <v>659</v>
      </c>
      <c r="C16" s="166">
        <v>0</v>
      </c>
      <c r="D16" s="166">
        <v>0</v>
      </c>
    </row>
    <row r="17" spans="1:4" ht="37.5" customHeight="1">
      <c r="A17" s="162">
        <v>14</v>
      </c>
      <c r="B17" s="168" t="s">
        <v>660</v>
      </c>
      <c r="C17" s="169">
        <f>C9+C13+C15+C6</f>
        <v>114752457</v>
      </c>
      <c r="D17" s="169">
        <f>D9+D13+D15+D6</f>
        <v>148730855</v>
      </c>
    </row>
    <row r="18" spans="1:4" ht="13.5">
      <c r="A18" s="162">
        <v>15</v>
      </c>
      <c r="B18" s="170" t="s">
        <v>661</v>
      </c>
      <c r="C18" s="171">
        <f>C19</f>
        <v>0</v>
      </c>
      <c r="D18" s="171">
        <f>D19</f>
        <v>0</v>
      </c>
    </row>
    <row r="19" spans="1:4" ht="12.75">
      <c r="A19" s="162">
        <v>16</v>
      </c>
      <c r="B19" s="172" t="s">
        <v>662</v>
      </c>
      <c r="C19" s="167">
        <v>0</v>
      </c>
      <c r="D19" s="167">
        <v>0</v>
      </c>
    </row>
    <row r="20" spans="1:4" ht="12.75">
      <c r="A20" s="162">
        <v>17</v>
      </c>
      <c r="B20" s="165" t="s">
        <v>663</v>
      </c>
      <c r="C20" s="165">
        <f>C21</f>
        <v>0</v>
      </c>
      <c r="D20" s="165">
        <f>D21</f>
        <v>0</v>
      </c>
    </row>
    <row r="21" spans="1:4" ht="12.75">
      <c r="A21" s="162">
        <v>18</v>
      </c>
      <c r="B21" s="167" t="s">
        <v>664</v>
      </c>
      <c r="C21" s="166">
        <v>0</v>
      </c>
      <c r="D21" s="166">
        <v>0</v>
      </c>
    </row>
    <row r="22" spans="1:4" ht="28.5">
      <c r="A22" s="162">
        <v>19</v>
      </c>
      <c r="B22" s="168" t="s">
        <v>665</v>
      </c>
      <c r="C22" s="173">
        <f>SUM(C18,C20)</f>
        <v>0</v>
      </c>
      <c r="D22" s="173">
        <f>SUM(D18,D20)</f>
        <v>0</v>
      </c>
    </row>
    <row r="23" spans="1:4" ht="12.75">
      <c r="A23" s="162">
        <v>20</v>
      </c>
      <c r="B23" s="165" t="s">
        <v>666</v>
      </c>
      <c r="C23" s="165">
        <f>SUM(C24:C25)</f>
        <v>7416367</v>
      </c>
      <c r="D23" s="165">
        <f>SUM(D24:D25)</f>
        <v>5170977</v>
      </c>
    </row>
    <row r="24" spans="1:4" ht="12.75">
      <c r="A24" s="162">
        <v>21</v>
      </c>
      <c r="B24" s="167" t="s">
        <v>667</v>
      </c>
      <c r="C24" s="166">
        <v>0</v>
      </c>
      <c r="D24" s="166">
        <v>0</v>
      </c>
    </row>
    <row r="25" spans="1:4" ht="12.75">
      <c r="A25" s="162">
        <v>22</v>
      </c>
      <c r="B25" s="167" t="s">
        <v>668</v>
      </c>
      <c r="C25" s="166">
        <v>7416367</v>
      </c>
      <c r="D25" s="166">
        <v>5170977</v>
      </c>
    </row>
    <row r="26" spans="1:4" ht="12.75">
      <c r="A26" s="162">
        <v>23</v>
      </c>
      <c r="B26" s="165" t="s">
        <v>669</v>
      </c>
      <c r="C26" s="165">
        <f>SUM(C27,C28,C29,C30,C32,C34)</f>
        <v>276148</v>
      </c>
      <c r="D26" s="165">
        <f>SUM(D27,D28,D29,D30,D32,D34)</f>
        <v>191281</v>
      </c>
    </row>
    <row r="27" spans="1:4" ht="12.75">
      <c r="A27" s="162">
        <v>24</v>
      </c>
      <c r="B27" s="167" t="s">
        <v>670</v>
      </c>
      <c r="C27" s="166">
        <v>225348</v>
      </c>
      <c r="D27" s="166">
        <v>191281</v>
      </c>
    </row>
    <row r="28" spans="1:4" ht="12.75">
      <c r="A28" s="162">
        <v>25</v>
      </c>
      <c r="B28" s="167" t="s">
        <v>671</v>
      </c>
      <c r="C28" s="166">
        <v>0</v>
      </c>
      <c r="D28" s="166">
        <v>0</v>
      </c>
    </row>
    <row r="29" spans="1:4" ht="12.75">
      <c r="A29" s="162">
        <v>26</v>
      </c>
      <c r="B29" s="167" t="s">
        <v>672</v>
      </c>
      <c r="C29" s="166">
        <v>0</v>
      </c>
      <c r="D29" s="166">
        <v>0</v>
      </c>
    </row>
    <row r="30" spans="1:4" ht="12.75">
      <c r="A30" s="162">
        <v>27</v>
      </c>
      <c r="B30" s="167" t="s">
        <v>673</v>
      </c>
      <c r="C30" s="166">
        <v>0</v>
      </c>
      <c r="D30" s="166">
        <v>0</v>
      </c>
    </row>
    <row r="31" spans="1:4" ht="12.75">
      <c r="A31" s="162">
        <v>28</v>
      </c>
      <c r="B31" s="167" t="s">
        <v>674</v>
      </c>
      <c r="C31" s="166">
        <v>0</v>
      </c>
      <c r="D31" s="166">
        <v>0</v>
      </c>
    </row>
    <row r="32" spans="1:4" ht="12.75">
      <c r="A32" s="162">
        <v>29</v>
      </c>
      <c r="B32" s="167" t="s">
        <v>675</v>
      </c>
      <c r="C32" s="166">
        <v>50800</v>
      </c>
      <c r="D32" s="166">
        <v>0</v>
      </c>
    </row>
    <row r="33" spans="1:4" ht="12.75">
      <c r="A33" s="162">
        <v>30</v>
      </c>
      <c r="B33" s="167" t="s">
        <v>676</v>
      </c>
      <c r="C33" s="166">
        <v>50800</v>
      </c>
      <c r="D33" s="166">
        <v>0</v>
      </c>
    </row>
    <row r="34" spans="1:4" ht="12.75">
      <c r="A34" s="162">
        <v>31</v>
      </c>
      <c r="B34" s="167" t="s">
        <v>677</v>
      </c>
      <c r="C34" s="166">
        <v>0</v>
      </c>
      <c r="D34" s="166">
        <v>0</v>
      </c>
    </row>
    <row r="35" spans="1:4" ht="12.75">
      <c r="A35" s="162">
        <v>32</v>
      </c>
      <c r="B35" s="165" t="s">
        <v>678</v>
      </c>
      <c r="C35" s="165">
        <f>SUM(C36,C37,C39,C41)</f>
        <v>19680</v>
      </c>
      <c r="D35" s="165">
        <f>SUM(D36,D37,D39,D41)</f>
        <v>29930</v>
      </c>
    </row>
    <row r="36" spans="1:4" ht="12.75">
      <c r="A36" s="162">
        <v>33</v>
      </c>
      <c r="B36" s="167" t="s">
        <v>679</v>
      </c>
      <c r="C36" s="166">
        <v>19680</v>
      </c>
      <c r="D36" s="166">
        <v>29930</v>
      </c>
    </row>
    <row r="37" spans="1:4" ht="12.75">
      <c r="A37" s="162">
        <v>34</v>
      </c>
      <c r="B37" s="167" t="s">
        <v>680</v>
      </c>
      <c r="C37" s="166">
        <v>0</v>
      </c>
      <c r="D37" s="166">
        <v>0</v>
      </c>
    </row>
    <row r="38" spans="1:4" ht="12.75">
      <c r="A38" s="162">
        <v>35</v>
      </c>
      <c r="B38" s="167" t="s">
        <v>674</v>
      </c>
      <c r="C38" s="166">
        <v>0</v>
      </c>
      <c r="D38" s="166">
        <v>0</v>
      </c>
    </row>
    <row r="39" spans="1:4" ht="12.75">
      <c r="A39" s="162">
        <v>36</v>
      </c>
      <c r="B39" s="167" t="s">
        <v>681</v>
      </c>
      <c r="C39" s="166">
        <v>0</v>
      </c>
      <c r="D39" s="166">
        <v>0</v>
      </c>
    </row>
    <row r="40" spans="1:4" ht="12.75">
      <c r="A40" s="162">
        <v>37</v>
      </c>
      <c r="B40" s="167" t="s">
        <v>676</v>
      </c>
      <c r="C40" s="166">
        <v>0</v>
      </c>
      <c r="D40" s="166">
        <v>0</v>
      </c>
    </row>
    <row r="41" spans="1:4" ht="12.75">
      <c r="A41" s="162">
        <v>38</v>
      </c>
      <c r="B41" s="167" t="s">
        <v>682</v>
      </c>
      <c r="C41" s="166">
        <v>0</v>
      </c>
      <c r="D41" s="166">
        <v>0</v>
      </c>
    </row>
    <row r="42" spans="1:4" s="174" customFormat="1" ht="12.75">
      <c r="A42" s="162">
        <v>39</v>
      </c>
      <c r="B42" s="165" t="s">
        <v>683</v>
      </c>
      <c r="C42" s="165">
        <f>SUM(C43:C46)</f>
        <v>0</v>
      </c>
      <c r="D42" s="165">
        <f>SUM(D43:D46)</f>
        <v>0</v>
      </c>
    </row>
    <row r="43" spans="1:4" ht="12.75">
      <c r="A43" s="162">
        <v>40</v>
      </c>
      <c r="B43" s="167" t="s">
        <v>684</v>
      </c>
      <c r="C43" s="166">
        <v>0</v>
      </c>
      <c r="D43" s="166">
        <v>0</v>
      </c>
    </row>
    <row r="44" spans="1:4" ht="12.75">
      <c r="A44" s="162">
        <v>41</v>
      </c>
      <c r="B44" s="167" t="s">
        <v>685</v>
      </c>
      <c r="C44" s="166">
        <v>0</v>
      </c>
      <c r="D44" s="166">
        <v>0</v>
      </c>
    </row>
    <row r="45" spans="1:4" ht="12.75">
      <c r="A45" s="162">
        <v>42</v>
      </c>
      <c r="B45" s="167" t="s">
        <v>686</v>
      </c>
      <c r="C45" s="166">
        <v>0</v>
      </c>
      <c r="D45" s="166">
        <v>0</v>
      </c>
    </row>
    <row r="46" spans="1:4" ht="12.75">
      <c r="A46" s="162">
        <v>43</v>
      </c>
      <c r="B46" s="167" t="s">
        <v>687</v>
      </c>
      <c r="C46" s="166">
        <v>0</v>
      </c>
      <c r="D46" s="166">
        <v>0</v>
      </c>
    </row>
    <row r="47" spans="1:4" ht="15">
      <c r="A47" s="162">
        <v>44</v>
      </c>
      <c r="B47" s="173" t="s">
        <v>688</v>
      </c>
      <c r="C47" s="169">
        <f>SUM(C26,C35,C42)</f>
        <v>295828</v>
      </c>
      <c r="D47" s="169">
        <f>SUM(D26,D35,D42)</f>
        <v>221211</v>
      </c>
    </row>
    <row r="48" spans="1:4" ht="29.25">
      <c r="A48" s="162">
        <v>45</v>
      </c>
      <c r="B48" s="168" t="s">
        <v>689</v>
      </c>
      <c r="C48" s="169">
        <v>113693</v>
      </c>
      <c r="D48" s="169">
        <v>0</v>
      </c>
    </row>
    <row r="49" spans="1:4" ht="28.5">
      <c r="A49" s="162">
        <v>46</v>
      </c>
      <c r="B49" s="168" t="s">
        <v>690</v>
      </c>
      <c r="C49" s="173">
        <f>SUM(C50:C52)</f>
        <v>0</v>
      </c>
      <c r="D49" s="173">
        <f>SUM(D50:D52)</f>
        <v>0</v>
      </c>
    </row>
    <row r="50" spans="1:4" ht="18" customHeight="1">
      <c r="A50" s="162">
        <v>47</v>
      </c>
      <c r="B50" s="172" t="s">
        <v>691</v>
      </c>
      <c r="C50" s="175">
        <v>0</v>
      </c>
      <c r="D50" s="175">
        <v>0</v>
      </c>
    </row>
    <row r="51" spans="1:4" ht="15">
      <c r="A51" s="162">
        <v>48</v>
      </c>
      <c r="B51" s="172" t="s">
        <v>692</v>
      </c>
      <c r="C51" s="175">
        <v>0</v>
      </c>
      <c r="D51" s="175">
        <v>0</v>
      </c>
    </row>
    <row r="52" spans="1:4" ht="15">
      <c r="A52" s="162">
        <v>49</v>
      </c>
      <c r="B52" s="167" t="s">
        <v>693</v>
      </c>
      <c r="C52" s="175">
        <v>0</v>
      </c>
      <c r="D52" s="175">
        <v>0</v>
      </c>
    </row>
    <row r="53" spans="1:4" ht="14.25">
      <c r="A53" s="162">
        <v>50</v>
      </c>
      <c r="B53" s="173" t="s">
        <v>694</v>
      </c>
      <c r="C53" s="173">
        <f>SUM(C17,C22,C23,C47,C48,C49,)</f>
        <v>122578345</v>
      </c>
      <c r="D53" s="173">
        <f>SUM(D17,D22,D23,D47,D48,D49,)</f>
        <v>154123043</v>
      </c>
    </row>
    <row r="54" spans="1:4" ht="15.75">
      <c r="A54" s="162">
        <v>51</v>
      </c>
      <c r="B54" s="163" t="s">
        <v>695</v>
      </c>
      <c r="C54" s="166"/>
      <c r="D54" s="166"/>
    </row>
    <row r="55" spans="1:4" ht="14.25">
      <c r="A55" s="162">
        <v>52</v>
      </c>
      <c r="B55" s="173" t="s">
        <v>696</v>
      </c>
      <c r="C55" s="165">
        <f>SUM(C56:C60)</f>
        <v>114186659</v>
      </c>
      <c r="D55" s="165">
        <f>SUM(D56:D60)</f>
        <v>128287410</v>
      </c>
    </row>
    <row r="56" spans="1:4" ht="12.75">
      <c r="A56" s="162">
        <v>53</v>
      </c>
      <c r="B56" s="167" t="s">
        <v>697</v>
      </c>
      <c r="C56" s="166">
        <v>163610855</v>
      </c>
      <c r="D56" s="166">
        <v>163610855</v>
      </c>
    </row>
    <row r="57" spans="1:4" ht="12.75">
      <c r="A57" s="162">
        <v>54</v>
      </c>
      <c r="B57" s="167" t="s">
        <v>698</v>
      </c>
      <c r="C57" s="166">
        <v>0</v>
      </c>
      <c r="D57" s="166">
        <v>8878020</v>
      </c>
    </row>
    <row r="58" spans="1:4" ht="12.75">
      <c r="A58" s="162">
        <v>55</v>
      </c>
      <c r="B58" s="167" t="s">
        <v>699</v>
      </c>
      <c r="C58" s="166">
        <v>1438166</v>
      </c>
      <c r="D58" s="166">
        <v>1438166</v>
      </c>
    </row>
    <row r="59" spans="1:4" ht="12.75">
      <c r="A59" s="162">
        <v>56</v>
      </c>
      <c r="B59" s="167" t="s">
        <v>700</v>
      </c>
      <c r="C59" s="166">
        <v>-39256361</v>
      </c>
      <c r="D59" s="166">
        <v>-44053704</v>
      </c>
    </row>
    <row r="60" spans="1:4" ht="12.75">
      <c r="A60" s="162">
        <v>57</v>
      </c>
      <c r="B60" s="167" t="s">
        <v>701</v>
      </c>
      <c r="C60" s="166">
        <v>-11606001</v>
      </c>
      <c r="D60" s="166">
        <v>-1585927</v>
      </c>
    </row>
    <row r="61" spans="1:4" ht="12.75">
      <c r="A61" s="162">
        <v>58</v>
      </c>
      <c r="B61" s="165" t="s">
        <v>702</v>
      </c>
      <c r="C61" s="165">
        <f>SUM(C62:C69)</f>
        <v>47874</v>
      </c>
      <c r="D61" s="165">
        <f>SUM(D62:D69)</f>
        <v>47601</v>
      </c>
    </row>
    <row r="62" spans="1:4" ht="12.75">
      <c r="A62" s="162">
        <v>59</v>
      </c>
      <c r="B62" s="167" t="s">
        <v>703</v>
      </c>
      <c r="C62" s="166">
        <v>0</v>
      </c>
      <c r="D62" s="166">
        <v>0</v>
      </c>
    </row>
    <row r="63" spans="1:4" ht="12.75">
      <c r="A63" s="162">
        <v>60</v>
      </c>
      <c r="B63" s="167" t="s">
        <v>704</v>
      </c>
      <c r="C63" s="166">
        <v>0</v>
      </c>
      <c r="D63" s="166">
        <v>0</v>
      </c>
    </row>
    <row r="64" spans="1:4" ht="12.75">
      <c r="A64" s="162">
        <v>61</v>
      </c>
      <c r="B64" s="167" t="s">
        <v>705</v>
      </c>
      <c r="C64" s="166">
        <v>2300</v>
      </c>
      <c r="D64" s="166">
        <v>47601</v>
      </c>
    </row>
    <row r="65" spans="1:4" ht="12.75">
      <c r="A65" s="162">
        <v>62</v>
      </c>
      <c r="B65" s="167" t="s">
        <v>706</v>
      </c>
      <c r="C65" s="166">
        <v>0</v>
      </c>
      <c r="D65" s="166">
        <v>0</v>
      </c>
    </row>
    <row r="66" spans="1:4" ht="12.75">
      <c r="A66" s="162">
        <v>63</v>
      </c>
      <c r="B66" s="167" t="s">
        <v>707</v>
      </c>
      <c r="C66" s="166">
        <v>0</v>
      </c>
      <c r="D66" s="166">
        <v>0</v>
      </c>
    </row>
    <row r="67" spans="1:4" ht="12.75">
      <c r="A67" s="162">
        <v>64</v>
      </c>
      <c r="B67" s="167" t="s">
        <v>708</v>
      </c>
      <c r="C67" s="166">
        <v>0</v>
      </c>
      <c r="D67" s="166">
        <v>0</v>
      </c>
    </row>
    <row r="68" spans="1:4" ht="12.75">
      <c r="A68" s="162">
        <v>65</v>
      </c>
      <c r="B68" s="167" t="s">
        <v>709</v>
      </c>
      <c r="C68" s="166">
        <v>45574</v>
      </c>
      <c r="D68" s="166">
        <v>0</v>
      </c>
    </row>
    <row r="69" spans="1:4" ht="12.75">
      <c r="A69" s="162">
        <v>66</v>
      </c>
      <c r="B69" s="167" t="s">
        <v>710</v>
      </c>
      <c r="C69" s="166">
        <v>0</v>
      </c>
      <c r="D69" s="166">
        <v>0</v>
      </c>
    </row>
    <row r="70" spans="1:4" ht="12.75">
      <c r="A70" s="162">
        <v>67</v>
      </c>
      <c r="B70" s="167" t="s">
        <v>711</v>
      </c>
      <c r="C70" s="166">
        <v>0</v>
      </c>
      <c r="D70" s="166">
        <v>0</v>
      </c>
    </row>
    <row r="71" spans="1:4" s="174" customFormat="1" ht="12.75">
      <c r="A71" s="162">
        <v>68</v>
      </c>
      <c r="B71" s="165" t="s">
        <v>712</v>
      </c>
      <c r="C71" s="165">
        <f>SUM(C72:C79)</f>
        <v>296594</v>
      </c>
      <c r="D71" s="165">
        <f>SUM(D72:D79)</f>
        <v>354903</v>
      </c>
    </row>
    <row r="72" spans="1:4" s="174" customFormat="1" ht="12.75">
      <c r="A72" s="162">
        <v>69</v>
      </c>
      <c r="B72" s="167" t="s">
        <v>713</v>
      </c>
      <c r="C72" s="166">
        <v>0</v>
      </c>
      <c r="D72" s="166">
        <v>0</v>
      </c>
    </row>
    <row r="73" spans="1:4" s="174" customFormat="1" ht="12.75">
      <c r="A73" s="162">
        <v>70</v>
      </c>
      <c r="B73" s="167" t="s">
        <v>714</v>
      </c>
      <c r="C73" s="166">
        <v>0</v>
      </c>
      <c r="D73" s="166">
        <v>0</v>
      </c>
    </row>
    <row r="74" spans="1:4" s="174" customFormat="1" ht="12.75">
      <c r="A74" s="162">
        <v>71</v>
      </c>
      <c r="B74" s="167" t="s">
        <v>715</v>
      </c>
      <c r="C74" s="166">
        <v>0</v>
      </c>
      <c r="D74" s="166">
        <v>0</v>
      </c>
    </row>
    <row r="75" spans="1:4" s="174" customFormat="1" ht="12.75">
      <c r="A75" s="162">
        <v>72</v>
      </c>
      <c r="B75" s="167" t="s">
        <v>716</v>
      </c>
      <c r="C75" s="166">
        <v>0</v>
      </c>
      <c r="D75" s="166">
        <v>0</v>
      </c>
    </row>
    <row r="76" spans="1:4" s="174" customFormat="1" ht="12.75">
      <c r="A76" s="162">
        <v>73</v>
      </c>
      <c r="B76" s="167" t="s">
        <v>717</v>
      </c>
      <c r="C76" s="166">
        <v>0</v>
      </c>
      <c r="D76" s="166">
        <v>0</v>
      </c>
    </row>
    <row r="77" spans="1:4" s="174" customFormat="1" ht="12.75">
      <c r="A77" s="162">
        <v>74</v>
      </c>
      <c r="B77" s="167" t="s">
        <v>718</v>
      </c>
      <c r="C77" s="166">
        <v>0</v>
      </c>
      <c r="D77" s="166">
        <v>0</v>
      </c>
    </row>
    <row r="78" spans="1:4" s="174" customFormat="1" ht="12.75">
      <c r="A78" s="162">
        <v>75</v>
      </c>
      <c r="B78" s="167" t="s">
        <v>719</v>
      </c>
      <c r="C78" s="166">
        <v>0</v>
      </c>
      <c r="D78" s="166">
        <v>0</v>
      </c>
    </row>
    <row r="79" spans="1:4" s="174" customFormat="1" ht="12.75">
      <c r="A79" s="162">
        <v>76</v>
      </c>
      <c r="B79" s="167" t="s">
        <v>720</v>
      </c>
      <c r="C79" s="166">
        <v>296594</v>
      </c>
      <c r="D79" s="166">
        <v>354903</v>
      </c>
    </row>
    <row r="80" spans="1:4" s="174" customFormat="1" ht="12.75">
      <c r="A80" s="162">
        <v>77</v>
      </c>
      <c r="B80" s="176" t="s">
        <v>721</v>
      </c>
      <c r="C80" s="165">
        <f>C81</f>
        <v>671839</v>
      </c>
      <c r="D80" s="165">
        <f>D81</f>
        <v>798071</v>
      </c>
    </row>
    <row r="81" spans="1:4" s="174" customFormat="1" ht="12.75">
      <c r="A81" s="162">
        <v>78</v>
      </c>
      <c r="B81" s="167" t="s">
        <v>722</v>
      </c>
      <c r="C81" s="166">
        <v>671839</v>
      </c>
      <c r="D81" s="166">
        <v>798071</v>
      </c>
    </row>
    <row r="82" spans="1:4" s="174" customFormat="1" ht="14.25">
      <c r="A82" s="162">
        <v>79</v>
      </c>
      <c r="B82" s="173" t="s">
        <v>723</v>
      </c>
      <c r="C82" s="165">
        <f>SUM(C61,C71,C80)</f>
        <v>1016307</v>
      </c>
      <c r="D82" s="165">
        <f>SUM(D61,D71,D80)</f>
        <v>1200575</v>
      </c>
    </row>
    <row r="83" spans="1:4" s="177" customFormat="1" ht="28.5">
      <c r="A83" s="162">
        <v>80</v>
      </c>
      <c r="B83" s="168" t="s">
        <v>724</v>
      </c>
      <c r="C83" s="173">
        <v>0</v>
      </c>
      <c r="D83" s="173">
        <v>0</v>
      </c>
    </row>
    <row r="84" spans="1:4" s="177" customFormat="1" ht="28.5">
      <c r="A84" s="162">
        <v>81</v>
      </c>
      <c r="B84" s="168" t="s">
        <v>725</v>
      </c>
      <c r="C84" s="173">
        <f>SUM(C85:C87)</f>
        <v>7375379</v>
      </c>
      <c r="D84" s="173">
        <f>SUM(D85:D87)</f>
        <v>24635058</v>
      </c>
    </row>
    <row r="85" spans="1:4" s="179" customFormat="1" ht="15">
      <c r="A85" s="162">
        <v>82</v>
      </c>
      <c r="B85" s="172" t="s">
        <v>726</v>
      </c>
      <c r="C85" s="178">
        <v>0</v>
      </c>
      <c r="D85" s="178">
        <v>0</v>
      </c>
    </row>
    <row r="86" spans="1:4" s="179" customFormat="1" ht="15">
      <c r="A86" s="162">
        <v>83</v>
      </c>
      <c r="B86" s="172" t="s">
        <v>727</v>
      </c>
      <c r="C86" s="166">
        <v>323142</v>
      </c>
      <c r="D86" s="166">
        <v>258267</v>
      </c>
    </row>
    <row r="87" spans="1:4" s="180" customFormat="1" ht="12.75">
      <c r="A87" s="162">
        <v>84</v>
      </c>
      <c r="B87" s="172" t="s">
        <v>728</v>
      </c>
      <c r="C87" s="166">
        <v>7052237</v>
      </c>
      <c r="D87" s="166">
        <v>24376791</v>
      </c>
    </row>
    <row r="88" spans="1:4" ht="15.75">
      <c r="A88" s="162">
        <v>85</v>
      </c>
      <c r="B88" s="181" t="s">
        <v>729</v>
      </c>
      <c r="C88" s="181">
        <f>SUM(C55,C82,C83,C84)</f>
        <v>122578345</v>
      </c>
      <c r="D88" s="181">
        <f>SUM(D55,D82,D83,D84)</f>
        <v>154123043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G83" sqref="G83"/>
    </sheetView>
  </sheetViews>
  <sheetFormatPr defaultColWidth="12.00390625" defaultRowHeight="15"/>
  <cols>
    <col min="1" max="1" width="3.00390625" style="158" bestFit="1" customWidth="1"/>
    <col min="2" max="2" width="20.00390625" style="198" customWidth="1"/>
    <col min="3" max="3" width="11.00390625" style="198" customWidth="1"/>
    <col min="4" max="4" width="10.8515625" style="198" bestFit="1" customWidth="1"/>
    <col min="5" max="5" width="10.8515625" style="198" customWidth="1"/>
    <col min="6" max="6" width="10.57421875" style="198" customWidth="1"/>
    <col min="7" max="7" width="9.7109375" style="198" customWidth="1"/>
    <col min="8" max="8" width="10.00390625" style="198" customWidth="1"/>
    <col min="9" max="10" width="11.140625" style="198" customWidth="1"/>
    <col min="11" max="11" width="12.00390625" style="198" customWidth="1"/>
    <col min="12" max="12" width="10.8515625" style="198" bestFit="1" customWidth="1"/>
    <col min="13" max="13" width="9.7109375" style="198" customWidth="1"/>
    <col min="14" max="14" width="10.8515625" style="198" bestFit="1" customWidth="1"/>
    <col min="15" max="15" width="12.00390625" style="198" customWidth="1"/>
    <col min="16" max="16" width="14.421875" style="198" customWidth="1"/>
    <col min="17" max="16384" width="12.00390625" style="198" customWidth="1"/>
  </cols>
  <sheetData>
    <row r="1" spans="1:14" s="157" customFormat="1" ht="17.25" customHeight="1">
      <c r="A1" s="333" t="s">
        <v>730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s="157" customFormat="1" ht="17.25" customHeight="1">
      <c r="A2" s="333" t="s">
        <v>731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4" spans="1:14" s="184" customFormat="1" ht="13.5" customHeight="1">
      <c r="A4" s="182"/>
      <c r="B4" s="183" t="s">
        <v>0</v>
      </c>
      <c r="C4" s="183" t="s">
        <v>1</v>
      </c>
      <c r="D4" s="183" t="s">
        <v>2</v>
      </c>
      <c r="E4" s="183" t="s">
        <v>3</v>
      </c>
      <c r="F4" s="183" t="s">
        <v>6</v>
      </c>
      <c r="G4" s="183" t="s">
        <v>58</v>
      </c>
      <c r="H4" s="183" t="s">
        <v>59</v>
      </c>
      <c r="I4" s="183" t="s">
        <v>60</v>
      </c>
      <c r="J4" s="183" t="s">
        <v>105</v>
      </c>
      <c r="K4" s="183" t="s">
        <v>106</v>
      </c>
      <c r="L4" s="183" t="s">
        <v>61</v>
      </c>
      <c r="M4" s="183" t="s">
        <v>107</v>
      </c>
      <c r="N4" s="183" t="s">
        <v>108</v>
      </c>
    </row>
    <row r="5" spans="1:14" s="185" customFormat="1" ht="29.25" customHeight="1">
      <c r="A5" s="183">
        <v>1</v>
      </c>
      <c r="B5" s="334" t="s">
        <v>9</v>
      </c>
      <c r="C5" s="336" t="s">
        <v>732</v>
      </c>
      <c r="D5" s="337"/>
      <c r="E5" s="338"/>
      <c r="F5" s="339" t="s">
        <v>733</v>
      </c>
      <c r="G5" s="340"/>
      <c r="H5" s="341"/>
      <c r="I5" s="342" t="s">
        <v>734</v>
      </c>
      <c r="J5" s="343"/>
      <c r="K5" s="344"/>
      <c r="L5" s="342" t="s">
        <v>735</v>
      </c>
      <c r="M5" s="343"/>
      <c r="N5" s="344"/>
    </row>
    <row r="6" spans="1:14" s="185" customFormat="1" ht="15" customHeight="1">
      <c r="A6" s="183">
        <v>2</v>
      </c>
      <c r="B6" s="335"/>
      <c r="C6" s="186" t="s">
        <v>736</v>
      </c>
      <c r="D6" s="186" t="s">
        <v>737</v>
      </c>
      <c r="E6" s="186" t="s">
        <v>738</v>
      </c>
      <c r="F6" s="186" t="s">
        <v>736</v>
      </c>
      <c r="G6" s="186" t="s">
        <v>737</v>
      </c>
      <c r="H6" s="186" t="s">
        <v>738</v>
      </c>
      <c r="I6" s="186" t="s">
        <v>736</v>
      </c>
      <c r="J6" s="186" t="s">
        <v>737</v>
      </c>
      <c r="K6" s="186" t="s">
        <v>738</v>
      </c>
      <c r="L6" s="186" t="s">
        <v>736</v>
      </c>
      <c r="M6" s="186" t="s">
        <v>737</v>
      </c>
      <c r="N6" s="186" t="s">
        <v>738</v>
      </c>
    </row>
    <row r="7" spans="1:14" s="185" customFormat="1" ht="15" customHeight="1">
      <c r="A7" s="183">
        <v>3</v>
      </c>
      <c r="B7" s="187" t="s">
        <v>739</v>
      </c>
      <c r="C7" s="188">
        <v>0</v>
      </c>
      <c r="D7" s="188">
        <v>0</v>
      </c>
      <c r="E7" s="188">
        <f aca="true" t="shared" si="0" ref="E7:E13">C7-D7</f>
        <v>0</v>
      </c>
      <c r="F7" s="188">
        <v>26075</v>
      </c>
      <c r="G7" s="188">
        <v>0</v>
      </c>
      <c r="H7" s="188">
        <f aca="true" t="shared" si="1" ref="H7:H13">F7-G7</f>
        <v>26075</v>
      </c>
      <c r="I7" s="188">
        <v>458738</v>
      </c>
      <c r="J7" s="188">
        <v>0</v>
      </c>
      <c r="K7" s="188">
        <f aca="true" t="shared" si="2" ref="K7:K13">I7-J7</f>
        <v>458738</v>
      </c>
      <c r="L7" s="188">
        <v>0</v>
      </c>
      <c r="M7" s="188">
        <v>0</v>
      </c>
      <c r="N7" s="188">
        <f aca="true" t="shared" si="3" ref="N7:N13">L7-M7</f>
        <v>0</v>
      </c>
    </row>
    <row r="8" spans="1:14" s="185" customFormat="1" ht="15" customHeight="1">
      <c r="A8" s="183">
        <v>4</v>
      </c>
      <c r="B8" s="187" t="s">
        <v>740</v>
      </c>
      <c r="C8" s="188">
        <v>0</v>
      </c>
      <c r="D8" s="188">
        <v>0</v>
      </c>
      <c r="E8" s="188">
        <f t="shared" si="0"/>
        <v>0</v>
      </c>
      <c r="F8" s="188">
        <v>0</v>
      </c>
      <c r="G8" s="188">
        <v>0</v>
      </c>
      <c r="H8" s="188">
        <f t="shared" si="1"/>
        <v>0</v>
      </c>
      <c r="I8" s="188">
        <v>0</v>
      </c>
      <c r="J8" s="188">
        <v>0</v>
      </c>
      <c r="K8" s="188">
        <f t="shared" si="2"/>
        <v>0</v>
      </c>
      <c r="L8" s="188">
        <v>3000000</v>
      </c>
      <c r="M8" s="188">
        <v>0</v>
      </c>
      <c r="N8" s="188">
        <f t="shared" si="3"/>
        <v>3000000</v>
      </c>
    </row>
    <row r="9" spans="1:14" s="185" customFormat="1" ht="15" customHeight="1">
      <c r="A9" s="183">
        <v>5</v>
      </c>
      <c r="B9" s="187" t="s">
        <v>741</v>
      </c>
      <c r="C9" s="188">
        <v>0</v>
      </c>
      <c r="D9" s="188">
        <v>0</v>
      </c>
      <c r="E9" s="188">
        <f t="shared" si="0"/>
        <v>0</v>
      </c>
      <c r="F9" s="188">
        <v>0</v>
      </c>
      <c r="G9" s="188">
        <v>0</v>
      </c>
      <c r="H9" s="188">
        <f t="shared" si="1"/>
        <v>0</v>
      </c>
      <c r="I9" s="188">
        <v>0</v>
      </c>
      <c r="J9" s="188">
        <v>0</v>
      </c>
      <c r="K9" s="188">
        <f t="shared" si="2"/>
        <v>0</v>
      </c>
      <c r="L9" s="188">
        <v>0</v>
      </c>
      <c r="M9" s="188">
        <v>0</v>
      </c>
      <c r="N9" s="188">
        <f t="shared" si="3"/>
        <v>0</v>
      </c>
    </row>
    <row r="10" spans="1:14" s="185" customFormat="1" ht="15" customHeight="1">
      <c r="A10" s="183">
        <v>6</v>
      </c>
      <c r="B10" s="187" t="s">
        <v>742</v>
      </c>
      <c r="C10" s="188">
        <v>0</v>
      </c>
      <c r="D10" s="188">
        <v>0</v>
      </c>
      <c r="E10" s="188">
        <f t="shared" si="0"/>
        <v>0</v>
      </c>
      <c r="F10" s="188">
        <v>0</v>
      </c>
      <c r="G10" s="188">
        <v>0</v>
      </c>
      <c r="H10" s="188">
        <f t="shared" si="1"/>
        <v>0</v>
      </c>
      <c r="I10" s="188">
        <v>0</v>
      </c>
      <c r="J10" s="188">
        <v>0</v>
      </c>
      <c r="K10" s="188">
        <f t="shared" si="2"/>
        <v>0</v>
      </c>
      <c r="L10" s="188">
        <v>8736520</v>
      </c>
      <c r="M10" s="188">
        <v>0</v>
      </c>
      <c r="N10" s="188">
        <f t="shared" si="3"/>
        <v>8736520</v>
      </c>
    </row>
    <row r="11" spans="1:14" s="185" customFormat="1" ht="15" customHeight="1">
      <c r="A11" s="183">
        <v>7</v>
      </c>
      <c r="B11" s="187" t="s">
        <v>743</v>
      </c>
      <c r="C11" s="188">
        <v>6473864</v>
      </c>
      <c r="D11" s="188">
        <v>0</v>
      </c>
      <c r="E11" s="188">
        <f t="shared" si="0"/>
        <v>6473864</v>
      </c>
      <c r="F11" s="188">
        <v>0</v>
      </c>
      <c r="G11" s="188">
        <v>0</v>
      </c>
      <c r="H11" s="188">
        <f t="shared" si="1"/>
        <v>0</v>
      </c>
      <c r="I11" s="188">
        <v>0</v>
      </c>
      <c r="J11" s="188">
        <v>0</v>
      </c>
      <c r="K11" s="188">
        <f t="shared" si="2"/>
        <v>0</v>
      </c>
      <c r="L11" s="188">
        <v>0</v>
      </c>
      <c r="M11" s="188">
        <v>0</v>
      </c>
      <c r="N11" s="188">
        <f t="shared" si="3"/>
        <v>0</v>
      </c>
    </row>
    <row r="12" spans="1:14" s="185" customFormat="1" ht="15" customHeight="1">
      <c r="A12" s="183">
        <v>8</v>
      </c>
      <c r="B12" s="187" t="s">
        <v>744</v>
      </c>
      <c r="C12" s="188">
        <v>169333</v>
      </c>
      <c r="D12" s="188">
        <v>0</v>
      </c>
      <c r="E12" s="188">
        <f t="shared" si="0"/>
        <v>169333</v>
      </c>
      <c r="F12" s="188">
        <v>689700</v>
      </c>
      <c r="G12" s="188">
        <v>0</v>
      </c>
      <c r="H12" s="188">
        <f t="shared" si="1"/>
        <v>689700</v>
      </c>
      <c r="I12" s="188">
        <v>0</v>
      </c>
      <c r="J12" s="188">
        <v>0</v>
      </c>
      <c r="K12" s="188">
        <f t="shared" si="2"/>
        <v>0</v>
      </c>
      <c r="L12" s="188">
        <v>0</v>
      </c>
      <c r="M12" s="188">
        <v>0</v>
      </c>
      <c r="N12" s="188">
        <f t="shared" si="3"/>
        <v>0</v>
      </c>
    </row>
    <row r="13" spans="1:14" s="185" customFormat="1" ht="15" customHeight="1">
      <c r="A13" s="183">
        <v>9</v>
      </c>
      <c r="B13" s="187" t="s">
        <v>745</v>
      </c>
      <c r="C13" s="188">
        <v>0</v>
      </c>
      <c r="D13" s="188">
        <v>0</v>
      </c>
      <c r="E13" s="188">
        <f t="shared" si="0"/>
        <v>0</v>
      </c>
      <c r="F13" s="188">
        <v>0</v>
      </c>
      <c r="G13" s="188">
        <v>0</v>
      </c>
      <c r="H13" s="188">
        <f t="shared" si="1"/>
        <v>0</v>
      </c>
      <c r="I13" s="188">
        <v>600000</v>
      </c>
      <c r="J13" s="188">
        <v>0</v>
      </c>
      <c r="K13" s="188">
        <f t="shared" si="2"/>
        <v>600000</v>
      </c>
      <c r="L13" s="188">
        <v>761532</v>
      </c>
      <c r="M13" s="188">
        <v>0</v>
      </c>
      <c r="N13" s="188">
        <f t="shared" si="3"/>
        <v>761532</v>
      </c>
    </row>
    <row r="14" spans="1:14" s="185" customFormat="1" ht="15" customHeight="1">
      <c r="A14" s="183">
        <v>10</v>
      </c>
      <c r="B14" s="186" t="s">
        <v>746</v>
      </c>
      <c r="C14" s="189">
        <f>SUM(C7:C13)</f>
        <v>6643197</v>
      </c>
      <c r="D14" s="189">
        <f>SUM(D7:D13)</f>
        <v>0</v>
      </c>
      <c r="E14" s="189">
        <f>SUM(E7:E13)</f>
        <v>6643197</v>
      </c>
      <c r="F14" s="189">
        <f aca="true" t="shared" si="4" ref="F14:N14">SUM(F7:F13)</f>
        <v>715775</v>
      </c>
      <c r="G14" s="189">
        <f t="shared" si="4"/>
        <v>0</v>
      </c>
      <c r="H14" s="189">
        <f t="shared" si="4"/>
        <v>715775</v>
      </c>
      <c r="I14" s="189">
        <f t="shared" si="4"/>
        <v>1058738</v>
      </c>
      <c r="J14" s="189">
        <f t="shared" si="4"/>
        <v>0</v>
      </c>
      <c r="K14" s="189">
        <f t="shared" si="4"/>
        <v>1058738</v>
      </c>
      <c r="L14" s="189">
        <f t="shared" si="4"/>
        <v>12498052</v>
      </c>
      <c r="M14" s="189">
        <f t="shared" si="4"/>
        <v>0</v>
      </c>
      <c r="N14" s="189">
        <f t="shared" si="4"/>
        <v>12498052</v>
      </c>
    </row>
    <row r="15" spans="1:14" s="185" customFormat="1" ht="15" customHeight="1">
      <c r="A15" s="183">
        <v>11</v>
      </c>
      <c r="B15" s="186" t="s">
        <v>747</v>
      </c>
      <c r="C15" s="189">
        <v>30000</v>
      </c>
      <c r="D15" s="189">
        <v>17162</v>
      </c>
      <c r="E15" s="189">
        <f>C15-D15</f>
        <v>12838</v>
      </c>
      <c r="F15" s="189">
        <v>7559296</v>
      </c>
      <c r="G15" s="189">
        <v>617585</v>
      </c>
      <c r="H15" s="189">
        <f>F15-G15</f>
        <v>6941711</v>
      </c>
      <c r="I15" s="189">
        <v>5152107</v>
      </c>
      <c r="J15" s="189">
        <v>837346</v>
      </c>
      <c r="K15" s="189">
        <f>I15-J15</f>
        <v>4314761</v>
      </c>
      <c r="L15" s="189">
        <v>350436</v>
      </c>
      <c r="M15" s="189">
        <v>126171</v>
      </c>
      <c r="N15" s="189">
        <f>L15-M15</f>
        <v>224265</v>
      </c>
    </row>
    <row r="16" spans="1:14" s="185" customFormat="1" ht="15" customHeight="1">
      <c r="A16" s="183">
        <v>12</v>
      </c>
      <c r="B16" s="186" t="s">
        <v>748</v>
      </c>
      <c r="C16" s="190">
        <v>108155224</v>
      </c>
      <c r="D16" s="189">
        <v>30037606</v>
      </c>
      <c r="E16" s="189">
        <f>C16-D16</f>
        <v>78117618</v>
      </c>
      <c r="F16" s="189">
        <v>2182074</v>
      </c>
      <c r="G16" s="189">
        <v>239082</v>
      </c>
      <c r="H16" s="189">
        <f>F16-G16</f>
        <v>1942992</v>
      </c>
      <c r="I16" s="189">
        <v>31720543</v>
      </c>
      <c r="J16" s="189">
        <v>1368043</v>
      </c>
      <c r="K16" s="189">
        <f>I16-J16</f>
        <v>30352500</v>
      </c>
      <c r="L16" s="191">
        <v>1257988</v>
      </c>
      <c r="M16" s="191">
        <v>108045</v>
      </c>
      <c r="N16" s="189">
        <f>L16-M16</f>
        <v>1149943</v>
      </c>
    </row>
    <row r="17" spans="1:14" s="185" customFormat="1" ht="15" customHeight="1">
      <c r="A17" s="183">
        <v>13</v>
      </c>
      <c r="B17" s="192" t="s">
        <v>749</v>
      </c>
      <c r="C17" s="193">
        <f>SUM(C14:C16)</f>
        <v>114828421</v>
      </c>
      <c r="D17" s="193">
        <f>SUM(D14:D16)</f>
        <v>30054768</v>
      </c>
      <c r="E17" s="193">
        <f>SUM(E14:E16)</f>
        <v>84773653</v>
      </c>
      <c r="F17" s="193">
        <f aca="true" t="shared" si="5" ref="F17:N17">SUM(F14:F16)</f>
        <v>10457145</v>
      </c>
      <c r="G17" s="193">
        <f t="shared" si="5"/>
        <v>856667</v>
      </c>
      <c r="H17" s="193">
        <f t="shared" si="5"/>
        <v>9600478</v>
      </c>
      <c r="I17" s="193">
        <f t="shared" si="5"/>
        <v>37931388</v>
      </c>
      <c r="J17" s="193">
        <f t="shared" si="5"/>
        <v>2205389</v>
      </c>
      <c r="K17" s="193">
        <f t="shared" si="5"/>
        <v>35725999</v>
      </c>
      <c r="L17" s="194">
        <f t="shared" si="5"/>
        <v>14106476</v>
      </c>
      <c r="M17" s="194">
        <f t="shared" si="5"/>
        <v>234216</v>
      </c>
      <c r="N17" s="194">
        <f t="shared" si="5"/>
        <v>13872260</v>
      </c>
    </row>
    <row r="18" spans="1:14" s="185" customFormat="1" ht="15" customHeight="1">
      <c r="A18" s="183">
        <v>14</v>
      </c>
      <c r="B18" s="187" t="s">
        <v>750</v>
      </c>
      <c r="C18" s="187">
        <v>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8">
        <v>0</v>
      </c>
      <c r="M18" s="188">
        <v>0</v>
      </c>
      <c r="N18" s="187">
        <f>L18-M18</f>
        <v>0</v>
      </c>
    </row>
    <row r="19" spans="1:14" s="185" customFormat="1" ht="15" customHeight="1">
      <c r="A19" s="183">
        <v>15</v>
      </c>
      <c r="B19" s="187" t="s">
        <v>751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8">
        <v>0</v>
      </c>
      <c r="M19" s="188">
        <v>0</v>
      </c>
      <c r="N19" s="187">
        <f>L19-M19</f>
        <v>0</v>
      </c>
    </row>
    <row r="20" spans="1:14" s="185" customFormat="1" ht="15" customHeight="1">
      <c r="A20" s="183">
        <v>16</v>
      </c>
      <c r="B20" s="187" t="s">
        <v>752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3168738</v>
      </c>
      <c r="J20" s="187">
        <v>31053</v>
      </c>
      <c r="K20" s="187">
        <f>I20-J20</f>
        <v>3137685</v>
      </c>
      <c r="L20" s="188">
        <v>490215</v>
      </c>
      <c r="M20" s="188">
        <v>426135</v>
      </c>
      <c r="N20" s="188">
        <f>L20-M20</f>
        <v>64080</v>
      </c>
    </row>
    <row r="21" spans="1:14" s="185" customFormat="1" ht="15" customHeight="1">
      <c r="A21" s="183">
        <v>17</v>
      </c>
      <c r="B21" s="187" t="s">
        <v>753</v>
      </c>
      <c r="C21" s="187">
        <v>0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8">
        <v>969568</v>
      </c>
      <c r="M21" s="188">
        <v>969568</v>
      </c>
      <c r="N21" s="187">
        <v>0</v>
      </c>
    </row>
    <row r="22" spans="1:14" s="185" customFormat="1" ht="15" customHeight="1">
      <c r="A22" s="183">
        <v>18</v>
      </c>
      <c r="B22" s="192" t="s">
        <v>754</v>
      </c>
      <c r="C22" s="192">
        <f>SUM(C18:C21)</f>
        <v>0</v>
      </c>
      <c r="D22" s="192">
        <f>SUM(D18:D21)</f>
        <v>0</v>
      </c>
      <c r="E22" s="192">
        <f>SUM(E18:E21)</f>
        <v>0</v>
      </c>
      <c r="F22" s="192">
        <f aca="true" t="shared" si="6" ref="F22:K22">SUM(F18:F21)</f>
        <v>0</v>
      </c>
      <c r="G22" s="192">
        <f t="shared" si="6"/>
        <v>0</v>
      </c>
      <c r="H22" s="192">
        <f t="shared" si="6"/>
        <v>0</v>
      </c>
      <c r="I22" s="192">
        <f t="shared" si="6"/>
        <v>3168738</v>
      </c>
      <c r="J22" s="192">
        <f t="shared" si="6"/>
        <v>31053</v>
      </c>
      <c r="K22" s="192">
        <f t="shared" si="6"/>
        <v>3137685</v>
      </c>
      <c r="L22" s="193">
        <f>SUM(L18:L21)</f>
        <v>1459783</v>
      </c>
      <c r="M22" s="193">
        <f>SUM(M18:M21)</f>
        <v>1395703</v>
      </c>
      <c r="N22" s="193">
        <f>SUM(N18:N21)</f>
        <v>64080</v>
      </c>
    </row>
    <row r="23" spans="1:14" s="185" customFormat="1" ht="15" customHeight="1">
      <c r="A23" s="183">
        <v>19</v>
      </c>
      <c r="B23" s="187" t="s">
        <v>755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8">
        <v>0</v>
      </c>
      <c r="N23" s="188">
        <f>L23-M23</f>
        <v>0</v>
      </c>
    </row>
    <row r="24" spans="1:14" s="185" customFormat="1" ht="15" customHeight="1">
      <c r="A24" s="183">
        <v>20</v>
      </c>
      <c r="B24" s="187" t="s">
        <v>756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8">
        <v>0</v>
      </c>
      <c r="M24" s="188">
        <v>0</v>
      </c>
      <c r="N24" s="188">
        <f>L24-M24</f>
        <v>0</v>
      </c>
    </row>
    <row r="25" spans="1:14" s="185" customFormat="1" ht="15" customHeight="1">
      <c r="A25" s="183">
        <v>21</v>
      </c>
      <c r="B25" s="192" t="s">
        <v>757</v>
      </c>
      <c r="C25" s="192">
        <f aca="true" t="shared" si="7" ref="C25:H25">C23</f>
        <v>0</v>
      </c>
      <c r="D25" s="192">
        <f t="shared" si="7"/>
        <v>0</v>
      </c>
      <c r="E25" s="192">
        <f t="shared" si="7"/>
        <v>0</v>
      </c>
      <c r="F25" s="192">
        <f t="shared" si="7"/>
        <v>0</v>
      </c>
      <c r="G25" s="192">
        <f t="shared" si="7"/>
        <v>0</v>
      </c>
      <c r="H25" s="192">
        <f t="shared" si="7"/>
        <v>0</v>
      </c>
      <c r="I25" s="192">
        <f aca="true" t="shared" si="8" ref="I25:N25">SUM(I23:I24)</f>
        <v>0</v>
      </c>
      <c r="J25" s="192">
        <f t="shared" si="8"/>
        <v>0</v>
      </c>
      <c r="K25" s="192">
        <f t="shared" si="8"/>
        <v>0</v>
      </c>
      <c r="L25" s="193">
        <f t="shared" si="8"/>
        <v>0</v>
      </c>
      <c r="M25" s="193">
        <f t="shared" si="8"/>
        <v>0</v>
      </c>
      <c r="N25" s="193">
        <f t="shared" si="8"/>
        <v>0</v>
      </c>
    </row>
    <row r="26" spans="1:14" s="185" customFormat="1" ht="15" customHeight="1">
      <c r="A26" s="183">
        <v>22</v>
      </c>
      <c r="B26" s="186" t="s">
        <v>758</v>
      </c>
      <c r="C26" s="186"/>
      <c r="D26" s="186"/>
      <c r="E26" s="186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s="185" customFormat="1" ht="15" customHeight="1">
      <c r="A27" s="183">
        <v>23</v>
      </c>
      <c r="B27" s="187" t="s">
        <v>759</v>
      </c>
      <c r="C27" s="187">
        <v>0</v>
      </c>
      <c r="D27" s="187">
        <v>0</v>
      </c>
      <c r="E27" s="187">
        <f>C27-D27</f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f>I27-J27</f>
        <v>0</v>
      </c>
      <c r="L27" s="187">
        <v>0</v>
      </c>
      <c r="M27" s="187">
        <v>0</v>
      </c>
      <c r="N27" s="187">
        <v>0</v>
      </c>
    </row>
    <row r="28" spans="1:14" s="185" customFormat="1" ht="15" customHeight="1">
      <c r="A28" s="183">
        <v>24</v>
      </c>
      <c r="B28" s="187" t="s">
        <v>760</v>
      </c>
      <c r="C28" s="187">
        <v>0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f>I28-J28</f>
        <v>0</v>
      </c>
      <c r="L28" s="187">
        <v>0</v>
      </c>
      <c r="M28" s="187">
        <v>0</v>
      </c>
      <c r="N28" s="187">
        <f>L28-M28</f>
        <v>0</v>
      </c>
    </row>
    <row r="29" spans="1:14" s="185" customFormat="1" ht="15" customHeight="1">
      <c r="A29" s="183">
        <v>25</v>
      </c>
      <c r="B29" s="192" t="s">
        <v>761</v>
      </c>
      <c r="C29" s="192">
        <f aca="true" t="shared" si="9" ref="C29:N29">SUM(C27:C28)</f>
        <v>0</v>
      </c>
      <c r="D29" s="192">
        <f t="shared" si="9"/>
        <v>0</v>
      </c>
      <c r="E29" s="192">
        <f t="shared" si="9"/>
        <v>0</v>
      </c>
      <c r="F29" s="192">
        <f t="shared" si="9"/>
        <v>0</v>
      </c>
      <c r="G29" s="192">
        <f t="shared" si="9"/>
        <v>0</v>
      </c>
      <c r="H29" s="192">
        <f t="shared" si="9"/>
        <v>0</v>
      </c>
      <c r="I29" s="192">
        <f t="shared" si="9"/>
        <v>0</v>
      </c>
      <c r="J29" s="192">
        <f t="shared" si="9"/>
        <v>0</v>
      </c>
      <c r="K29" s="192">
        <f t="shared" si="9"/>
        <v>0</v>
      </c>
      <c r="L29" s="192">
        <f t="shared" si="9"/>
        <v>0</v>
      </c>
      <c r="M29" s="192">
        <f t="shared" si="9"/>
        <v>0</v>
      </c>
      <c r="N29" s="192">
        <f t="shared" si="9"/>
        <v>0</v>
      </c>
    </row>
    <row r="30" spans="1:16" s="185" customFormat="1" ht="15" customHeight="1">
      <c r="A30" s="183">
        <v>26</v>
      </c>
      <c r="B30" s="192" t="s">
        <v>762</v>
      </c>
      <c r="C30" s="193">
        <f aca="true" t="shared" si="10" ref="C30:N30">C17+C22+C25+C29</f>
        <v>114828421</v>
      </c>
      <c r="D30" s="193">
        <f t="shared" si="10"/>
        <v>30054768</v>
      </c>
      <c r="E30" s="193">
        <f t="shared" si="10"/>
        <v>84773653</v>
      </c>
      <c r="F30" s="193">
        <f t="shared" si="10"/>
        <v>10457145</v>
      </c>
      <c r="G30" s="193">
        <f t="shared" si="10"/>
        <v>856667</v>
      </c>
      <c r="H30" s="193">
        <f t="shared" si="10"/>
        <v>9600478</v>
      </c>
      <c r="I30" s="193">
        <f t="shared" si="10"/>
        <v>41100126</v>
      </c>
      <c r="J30" s="193">
        <f t="shared" si="10"/>
        <v>2236442</v>
      </c>
      <c r="K30" s="193">
        <f t="shared" si="10"/>
        <v>38863684</v>
      </c>
      <c r="L30" s="194">
        <f t="shared" si="10"/>
        <v>15566259</v>
      </c>
      <c r="M30" s="194">
        <f t="shared" si="10"/>
        <v>1629919</v>
      </c>
      <c r="N30" s="194">
        <f t="shared" si="10"/>
        <v>13936340</v>
      </c>
      <c r="P30" s="195"/>
    </row>
    <row r="31" spans="1:14" ht="12.75">
      <c r="A31" s="183">
        <v>27</v>
      </c>
      <c r="B31" s="196" t="s">
        <v>763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</row>
    <row r="32" spans="1:14" s="185" customFormat="1" ht="12">
      <c r="A32" s="183">
        <v>28</v>
      </c>
      <c r="B32" s="187" t="s">
        <v>739</v>
      </c>
      <c r="C32" s="187"/>
      <c r="D32" s="187"/>
      <c r="E32" s="187"/>
      <c r="F32" s="188">
        <v>41335</v>
      </c>
      <c r="G32" s="188">
        <v>0</v>
      </c>
      <c r="H32" s="188">
        <v>41335</v>
      </c>
      <c r="I32" s="187"/>
      <c r="J32" s="187"/>
      <c r="K32" s="187"/>
      <c r="L32" s="187"/>
      <c r="M32" s="187"/>
      <c r="N32" s="187"/>
    </row>
    <row r="33" spans="1:14" s="185" customFormat="1" ht="12">
      <c r="A33" s="183">
        <v>29</v>
      </c>
      <c r="B33" s="186" t="s">
        <v>747</v>
      </c>
      <c r="C33" s="187"/>
      <c r="D33" s="187"/>
      <c r="E33" s="187"/>
      <c r="F33" s="188">
        <v>675035</v>
      </c>
      <c r="G33" s="188">
        <v>0</v>
      </c>
      <c r="H33" s="188">
        <v>675035</v>
      </c>
      <c r="I33" s="187"/>
      <c r="J33" s="187"/>
      <c r="K33" s="187"/>
      <c r="L33" s="187"/>
      <c r="M33" s="187"/>
      <c r="N33" s="187"/>
    </row>
    <row r="34" spans="1:14" s="202" customFormat="1" ht="36">
      <c r="A34" s="183">
        <v>30</v>
      </c>
      <c r="B34" s="199" t="s">
        <v>764</v>
      </c>
      <c r="C34" s="200">
        <f>SUM(C32:C33)</f>
        <v>0</v>
      </c>
      <c r="D34" s="200">
        <f>SUM(D32:D33)</f>
        <v>0</v>
      </c>
      <c r="E34" s="200">
        <f>SUM(E32:E33)</f>
        <v>0</v>
      </c>
      <c r="F34" s="201">
        <f>SUM(F32:F33)</f>
        <v>716370</v>
      </c>
      <c r="G34" s="201">
        <f aca="true" t="shared" si="11" ref="G34:N34">SUM(G32:G33)</f>
        <v>0</v>
      </c>
      <c r="H34" s="201">
        <f t="shared" si="11"/>
        <v>716370</v>
      </c>
      <c r="I34" s="200">
        <f t="shared" si="11"/>
        <v>0</v>
      </c>
      <c r="J34" s="200">
        <f t="shared" si="11"/>
        <v>0</v>
      </c>
      <c r="K34" s="200">
        <f t="shared" si="11"/>
        <v>0</v>
      </c>
      <c r="L34" s="200">
        <f t="shared" si="11"/>
        <v>0</v>
      </c>
      <c r="M34" s="200">
        <f t="shared" si="11"/>
        <v>0</v>
      </c>
      <c r="N34" s="200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6" right="0.16" top="0.7874015748031497" bottom="0.46" header="0.5118110236220472" footer="0.3"/>
  <pageSetup horizontalDpi="600" verticalDpi="600" orientation="landscape" paperSize="9" scale="95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83" sqref="G83"/>
    </sheetView>
  </sheetViews>
  <sheetFormatPr defaultColWidth="14.28125" defaultRowHeight="15"/>
  <cols>
    <col min="1" max="1" width="5.7109375" style="158" customWidth="1"/>
    <col min="2" max="2" width="32.140625" style="212" customWidth="1"/>
    <col min="3" max="5" width="16.421875" style="212" customWidth="1"/>
    <col min="6" max="16384" width="14.28125" style="212" customWidth="1"/>
  </cols>
  <sheetData>
    <row r="1" spans="1:8" s="204" customFormat="1" ht="17.25" customHeight="1">
      <c r="A1" s="345" t="s">
        <v>765</v>
      </c>
      <c r="B1" s="345"/>
      <c r="C1" s="345"/>
      <c r="D1" s="345"/>
      <c r="E1" s="345"/>
      <c r="F1" s="203"/>
      <c r="G1" s="203"/>
      <c r="H1" s="203"/>
    </row>
    <row r="2" spans="1:8" s="204" customFormat="1" ht="17.25" customHeight="1">
      <c r="A2" s="345" t="s">
        <v>766</v>
      </c>
      <c r="B2" s="345"/>
      <c r="C2" s="345"/>
      <c r="D2" s="345"/>
      <c r="E2" s="345"/>
      <c r="F2" s="203"/>
      <c r="G2" s="203"/>
      <c r="H2" s="203"/>
    </row>
    <row r="3" spans="1:8" s="204" customFormat="1" ht="17.25" customHeight="1">
      <c r="A3" s="345" t="s">
        <v>731</v>
      </c>
      <c r="B3" s="345"/>
      <c r="C3" s="345"/>
      <c r="D3" s="345"/>
      <c r="E3" s="345"/>
      <c r="F3" s="203"/>
      <c r="G3" s="203"/>
      <c r="H3" s="203"/>
    </row>
    <row r="4" spans="1:8" s="204" customFormat="1" ht="17.25" customHeight="1">
      <c r="A4" s="158"/>
      <c r="B4" s="203"/>
      <c r="C4" s="203"/>
      <c r="D4" s="203"/>
      <c r="E4" s="203"/>
      <c r="F4" s="203"/>
      <c r="G4" s="203"/>
      <c r="H4" s="203"/>
    </row>
    <row r="5" spans="1:5" s="158" customFormat="1" ht="13.5" customHeight="1">
      <c r="A5" s="160"/>
      <c r="B5" s="205" t="s">
        <v>0</v>
      </c>
      <c r="C5" s="205" t="s">
        <v>1</v>
      </c>
      <c r="D5" s="205" t="s">
        <v>2</v>
      </c>
      <c r="E5" s="205" t="s">
        <v>3</v>
      </c>
    </row>
    <row r="6" spans="1:5" s="209" customFormat="1" ht="14.25">
      <c r="A6" s="206">
        <v>1</v>
      </c>
      <c r="B6" s="207" t="s">
        <v>9</v>
      </c>
      <c r="C6" s="207" t="s">
        <v>736</v>
      </c>
      <c r="D6" s="208" t="s">
        <v>767</v>
      </c>
      <c r="E6" s="208" t="s">
        <v>738</v>
      </c>
    </row>
    <row r="7" spans="1:5" ht="15.75">
      <c r="A7" s="206">
        <v>2</v>
      </c>
      <c r="B7" s="210" t="s">
        <v>768</v>
      </c>
      <c r="C7" s="210"/>
      <c r="D7" s="210"/>
      <c r="E7" s="211"/>
    </row>
    <row r="8" spans="1:5" ht="15.75">
      <c r="A8" s="206">
        <v>3</v>
      </c>
      <c r="B8" s="210" t="s">
        <v>735</v>
      </c>
      <c r="C8" s="210"/>
      <c r="D8" s="210"/>
      <c r="E8" s="211"/>
    </row>
    <row r="9" spans="1:5" ht="15.75">
      <c r="A9" s="206">
        <v>4</v>
      </c>
      <c r="B9" s="211" t="s">
        <v>769</v>
      </c>
      <c r="C9" s="211">
        <v>216600</v>
      </c>
      <c r="D9" s="211">
        <v>205905</v>
      </c>
      <c r="E9" s="211">
        <f>C9-D9</f>
        <v>10695</v>
      </c>
    </row>
    <row r="10" spans="1:5" ht="15.75">
      <c r="A10" s="206">
        <v>5</v>
      </c>
      <c r="B10" s="211" t="s">
        <v>770</v>
      </c>
      <c r="C10" s="211">
        <v>111000</v>
      </c>
      <c r="D10" s="211">
        <v>101559</v>
      </c>
      <c r="E10" s="211">
        <f>C10-D10</f>
        <v>9441</v>
      </c>
    </row>
    <row r="11" spans="1:5" ht="15.75">
      <c r="A11" s="206">
        <v>6</v>
      </c>
      <c r="B11" s="211" t="s">
        <v>771</v>
      </c>
      <c r="C11" s="211">
        <v>162615</v>
      </c>
      <c r="D11" s="211">
        <v>118671</v>
      </c>
      <c r="E11" s="211">
        <f>C11-D11</f>
        <v>43944</v>
      </c>
    </row>
    <row r="12" spans="1:5" ht="15.75">
      <c r="A12" s="206">
        <v>7</v>
      </c>
      <c r="B12" s="213" t="s">
        <v>772</v>
      </c>
      <c r="C12" s="213">
        <f>SUM(C9:C11)</f>
        <v>490215</v>
      </c>
      <c r="D12" s="213">
        <f>SUM(D9:D11)</f>
        <v>426135</v>
      </c>
      <c r="E12" s="213">
        <f>SUM(E9:E11)</f>
        <v>64080</v>
      </c>
    </row>
    <row r="13" spans="1:5" ht="15.75" customHeight="1">
      <c r="A13" s="206">
        <v>8</v>
      </c>
      <c r="B13" s="214" t="s">
        <v>773</v>
      </c>
      <c r="C13" s="215"/>
      <c r="D13" s="215"/>
      <c r="E13" s="215"/>
    </row>
    <row r="14" spans="1:5" ht="15.75">
      <c r="A14" s="206">
        <v>9</v>
      </c>
      <c r="B14" s="210" t="s">
        <v>735</v>
      </c>
      <c r="C14" s="210"/>
      <c r="D14" s="210"/>
      <c r="E14" s="210"/>
    </row>
    <row r="15" spans="1:5" ht="15.75">
      <c r="A15" s="206">
        <v>10</v>
      </c>
      <c r="B15" s="211" t="s">
        <v>774</v>
      </c>
      <c r="C15" s="211">
        <v>155000</v>
      </c>
      <c r="D15" s="211">
        <v>155000</v>
      </c>
      <c r="E15" s="211">
        <f aca="true" t="shared" si="0" ref="E15:E20">C15-D15</f>
        <v>0</v>
      </c>
    </row>
    <row r="16" spans="1:5" ht="15.75">
      <c r="A16" s="206">
        <v>11</v>
      </c>
      <c r="B16" s="211" t="s">
        <v>775</v>
      </c>
      <c r="C16" s="211">
        <v>133000</v>
      </c>
      <c r="D16" s="211">
        <v>133000</v>
      </c>
      <c r="E16" s="211">
        <f t="shared" si="0"/>
        <v>0</v>
      </c>
    </row>
    <row r="17" spans="1:5" ht="15.75">
      <c r="A17" s="206">
        <v>12</v>
      </c>
      <c r="B17" s="211" t="s">
        <v>776</v>
      </c>
      <c r="C17" s="211">
        <v>182265</v>
      </c>
      <c r="D17" s="211">
        <v>182265</v>
      </c>
      <c r="E17" s="211">
        <f t="shared" si="0"/>
        <v>0</v>
      </c>
    </row>
    <row r="18" spans="1:5" ht="15.75">
      <c r="A18" s="206">
        <v>13</v>
      </c>
      <c r="B18" s="211" t="s">
        <v>777</v>
      </c>
      <c r="C18" s="211">
        <v>184500</v>
      </c>
      <c r="D18" s="211">
        <v>184500</v>
      </c>
      <c r="E18" s="211">
        <f t="shared" si="0"/>
        <v>0</v>
      </c>
    </row>
    <row r="19" spans="1:5" ht="15.75">
      <c r="A19" s="206">
        <v>14</v>
      </c>
      <c r="B19" s="211" t="s">
        <v>778</v>
      </c>
      <c r="C19" s="211">
        <v>133780</v>
      </c>
      <c r="D19" s="211">
        <v>133780</v>
      </c>
      <c r="E19" s="211">
        <f t="shared" si="0"/>
        <v>0</v>
      </c>
    </row>
    <row r="20" spans="1:5" ht="15.75">
      <c r="A20" s="206">
        <v>15</v>
      </c>
      <c r="B20" s="211" t="s">
        <v>779</v>
      </c>
      <c r="C20" s="211">
        <v>181023</v>
      </c>
      <c r="D20" s="211">
        <v>181023</v>
      </c>
      <c r="E20" s="211">
        <f t="shared" si="0"/>
        <v>0</v>
      </c>
    </row>
    <row r="21" spans="1:5" ht="15.75">
      <c r="A21" s="206">
        <v>16</v>
      </c>
      <c r="B21" s="216" t="s">
        <v>780</v>
      </c>
      <c r="C21" s="216">
        <f>SUM(C15:C20)</f>
        <v>969568</v>
      </c>
      <c r="D21" s="216">
        <f>SUM(D15:D20)</f>
        <v>969568</v>
      </c>
      <c r="E21" s="216">
        <f>SUM(E15:E20)</f>
        <v>0</v>
      </c>
    </row>
  </sheetData>
  <sheetProtection/>
  <mergeCells count="3">
    <mergeCell ref="A1:E1"/>
    <mergeCell ref="A2:E2"/>
    <mergeCell ref="A3:E3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83" sqref="G83"/>
    </sheetView>
  </sheetViews>
  <sheetFormatPr defaultColWidth="14.28125" defaultRowHeight="15"/>
  <cols>
    <col min="1" max="1" width="5.7109375" style="158" customWidth="1"/>
    <col min="2" max="2" width="40.421875" style="212" customWidth="1"/>
    <col min="3" max="3" width="31.28125" style="212" customWidth="1"/>
    <col min="4" max="16384" width="14.28125" style="212" customWidth="1"/>
  </cols>
  <sheetData>
    <row r="1" spans="1:7" s="204" customFormat="1" ht="17.25" customHeight="1">
      <c r="A1" s="345" t="s">
        <v>781</v>
      </c>
      <c r="B1" s="345"/>
      <c r="C1" s="345"/>
      <c r="D1" s="203"/>
      <c r="E1" s="203"/>
      <c r="F1" s="203"/>
      <c r="G1" s="203"/>
    </row>
    <row r="2" spans="1:7" s="204" customFormat="1" ht="17.25" customHeight="1">
      <c r="A2" s="345" t="s">
        <v>782</v>
      </c>
      <c r="B2" s="345"/>
      <c r="C2" s="345"/>
      <c r="D2" s="203"/>
      <c r="E2" s="203"/>
      <c r="F2" s="203"/>
      <c r="G2" s="203"/>
    </row>
    <row r="3" spans="1:7" s="204" customFormat="1" ht="17.25" customHeight="1">
      <c r="A3" s="345" t="s">
        <v>731</v>
      </c>
      <c r="B3" s="345"/>
      <c r="C3" s="345"/>
      <c r="D3" s="203"/>
      <c r="E3" s="203"/>
      <c r="F3" s="203"/>
      <c r="G3" s="203"/>
    </row>
    <row r="4" s="159" customFormat="1" ht="18">
      <c r="A4" s="158"/>
    </row>
    <row r="5" spans="1:3" s="158" customFormat="1" ht="13.5" customHeight="1">
      <c r="A5" s="160"/>
      <c r="B5" s="205" t="s">
        <v>0</v>
      </c>
      <c r="C5" s="205" t="s">
        <v>1</v>
      </c>
    </row>
    <row r="6" spans="1:3" s="159" customFormat="1" ht="15.75">
      <c r="A6" s="206">
        <v>1</v>
      </c>
      <c r="B6" s="181" t="s">
        <v>783</v>
      </c>
      <c r="C6" s="181" t="s">
        <v>784</v>
      </c>
    </row>
    <row r="7" spans="1:3" ht="15.75">
      <c r="A7" s="206">
        <v>2</v>
      </c>
      <c r="B7" s="211" t="s">
        <v>785</v>
      </c>
      <c r="C7" s="211">
        <v>1456700</v>
      </c>
    </row>
    <row r="8" spans="1:3" ht="15.75">
      <c r="A8" s="206">
        <v>3</v>
      </c>
      <c r="B8" s="217" t="s">
        <v>786</v>
      </c>
      <c r="C8" s="217">
        <f>SUM(C7:C7)</f>
        <v>1456700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83" sqref="G83"/>
    </sheetView>
  </sheetViews>
  <sheetFormatPr defaultColWidth="18.7109375" defaultRowHeight="15"/>
  <cols>
    <col min="1" max="1" width="5.7109375" style="158" customWidth="1"/>
    <col min="2" max="2" width="56.57421875" style="218" customWidth="1"/>
    <col min="3" max="3" width="21.421875" style="225" customWidth="1"/>
    <col min="4" max="16384" width="18.7109375" style="218" customWidth="1"/>
  </cols>
  <sheetData>
    <row r="1" spans="1:9" s="204" customFormat="1" ht="17.25" customHeight="1">
      <c r="A1" s="345" t="s">
        <v>787</v>
      </c>
      <c r="B1" s="345"/>
      <c r="C1" s="345"/>
      <c r="D1" s="203"/>
      <c r="E1" s="203"/>
      <c r="F1" s="203"/>
      <c r="G1" s="203"/>
      <c r="H1" s="203"/>
      <c r="I1" s="203"/>
    </row>
    <row r="2" spans="1:9" s="204" customFormat="1" ht="17.25" customHeight="1">
      <c r="A2" s="345" t="s">
        <v>788</v>
      </c>
      <c r="B2" s="345"/>
      <c r="C2" s="345"/>
      <c r="D2" s="203"/>
      <c r="E2" s="203"/>
      <c r="F2" s="203"/>
      <c r="G2" s="203"/>
      <c r="H2" s="203"/>
      <c r="I2" s="203"/>
    </row>
    <row r="3" spans="1:9" s="204" customFormat="1" ht="17.25" customHeight="1">
      <c r="A3" s="345" t="s">
        <v>789</v>
      </c>
      <c r="B3" s="345"/>
      <c r="C3" s="345"/>
      <c r="D3" s="203"/>
      <c r="E3" s="203"/>
      <c r="F3" s="203"/>
      <c r="G3" s="203"/>
      <c r="H3" s="203"/>
      <c r="I3" s="203"/>
    </row>
    <row r="4" spans="1:9" s="204" customFormat="1" ht="17.25" customHeight="1">
      <c r="A4" s="345" t="s">
        <v>731</v>
      </c>
      <c r="B4" s="345"/>
      <c r="C4" s="345"/>
      <c r="D4" s="203"/>
      <c r="E4" s="203"/>
      <c r="F4" s="203"/>
      <c r="G4" s="203"/>
      <c r="H4" s="203"/>
      <c r="I4" s="203"/>
    </row>
    <row r="5" ht="18">
      <c r="C5" s="218"/>
    </row>
    <row r="6" spans="1:3" s="158" customFormat="1" ht="13.5" customHeight="1">
      <c r="A6" s="160"/>
      <c r="B6" s="205" t="s">
        <v>0</v>
      </c>
      <c r="C6" s="205" t="s">
        <v>1</v>
      </c>
    </row>
    <row r="7" spans="1:3" s="158" customFormat="1" ht="13.5" customHeight="1">
      <c r="A7" s="206">
        <v>1</v>
      </c>
      <c r="B7" s="205" t="s">
        <v>9</v>
      </c>
      <c r="C7" s="219" t="s">
        <v>790</v>
      </c>
    </row>
    <row r="8" spans="1:3" ht="15.75">
      <c r="A8" s="206">
        <v>2</v>
      </c>
      <c r="B8" s="220" t="s">
        <v>791</v>
      </c>
      <c r="C8" s="219"/>
    </row>
    <row r="9" spans="1:3" ht="15.75">
      <c r="A9" s="206">
        <v>3</v>
      </c>
      <c r="B9" s="221" t="s">
        <v>792</v>
      </c>
      <c r="C9" s="222">
        <v>100000</v>
      </c>
    </row>
    <row r="10" spans="1:3" ht="15.75">
      <c r="A10" s="206">
        <v>4</v>
      </c>
      <c r="B10" s="223" t="s">
        <v>793</v>
      </c>
      <c r="C10" s="224">
        <f>SUM(C9)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83" sqref="G83"/>
    </sheetView>
  </sheetViews>
  <sheetFormatPr defaultColWidth="12.00390625" defaultRowHeight="15"/>
  <cols>
    <col min="1" max="1" width="5.7109375" style="158" customWidth="1"/>
    <col min="2" max="2" width="33.00390625" style="159" customWidth="1"/>
    <col min="3" max="3" width="15.57421875" style="159" customWidth="1"/>
    <col min="4" max="5" width="15.57421875" style="242" customWidth="1"/>
    <col min="6" max="16384" width="12.00390625" style="159" customWidth="1"/>
  </cols>
  <sheetData>
    <row r="1" spans="1:8" s="157" customFormat="1" ht="17.25" customHeight="1">
      <c r="A1" s="333" t="s">
        <v>794</v>
      </c>
      <c r="B1" s="333"/>
      <c r="C1" s="333"/>
      <c r="D1" s="333"/>
      <c r="E1" s="333"/>
      <c r="F1" s="156"/>
      <c r="G1" s="156"/>
      <c r="H1" s="156"/>
    </row>
    <row r="2" spans="1:8" s="157" customFormat="1" ht="17.25" customHeight="1">
      <c r="A2" s="333" t="s">
        <v>795</v>
      </c>
      <c r="B2" s="333"/>
      <c r="C2" s="333"/>
      <c r="D2" s="333"/>
      <c r="E2" s="333"/>
      <c r="F2" s="156"/>
      <c r="G2" s="156"/>
      <c r="H2" s="156"/>
    </row>
    <row r="3" spans="1:8" s="157" customFormat="1" ht="17.25" customHeight="1">
      <c r="A3" s="333" t="s">
        <v>731</v>
      </c>
      <c r="B3" s="333"/>
      <c r="C3" s="333"/>
      <c r="D3" s="333"/>
      <c r="E3" s="333"/>
      <c r="F3" s="156"/>
      <c r="G3" s="156"/>
      <c r="H3" s="156"/>
    </row>
    <row r="5" spans="1:5" s="158" customFormat="1" ht="18.75" customHeight="1">
      <c r="A5" s="160"/>
      <c r="B5" s="161" t="s">
        <v>0</v>
      </c>
      <c r="C5" s="161" t="s">
        <v>1</v>
      </c>
      <c r="D5" s="161" t="s">
        <v>2</v>
      </c>
      <c r="E5" s="161" t="s">
        <v>3</v>
      </c>
    </row>
    <row r="6" spans="1:5" ht="47.25">
      <c r="A6" s="162">
        <v>1</v>
      </c>
      <c r="B6" s="226" t="s">
        <v>9</v>
      </c>
      <c r="C6" s="227" t="s">
        <v>796</v>
      </c>
      <c r="D6" s="228" t="s">
        <v>797</v>
      </c>
      <c r="E6" s="228" t="s">
        <v>798</v>
      </c>
    </row>
    <row r="7" spans="1:5" ht="15.75">
      <c r="A7" s="162">
        <v>2</v>
      </c>
      <c r="B7" s="229" t="s">
        <v>799</v>
      </c>
      <c r="C7" s="230"/>
      <c r="D7" s="231"/>
      <c r="E7" s="231"/>
    </row>
    <row r="8" spans="1:5" ht="18.75">
      <c r="A8" s="162">
        <v>3</v>
      </c>
      <c r="B8" s="232" t="s">
        <v>800</v>
      </c>
      <c r="C8" s="230">
        <v>451467</v>
      </c>
      <c r="D8" s="231">
        <v>271734</v>
      </c>
      <c r="E8" s="233">
        <f>C8-D8</f>
        <v>179733</v>
      </c>
    </row>
    <row r="9" spans="1:5" ht="18.75">
      <c r="A9" s="162">
        <v>4</v>
      </c>
      <c r="B9" s="232" t="s">
        <v>801</v>
      </c>
      <c r="C9" s="230">
        <v>150</v>
      </c>
      <c r="D9" s="231">
        <v>0</v>
      </c>
      <c r="E9" s="233">
        <f>C9-D9</f>
        <v>150</v>
      </c>
    </row>
    <row r="10" spans="1:5" ht="18.75">
      <c r="A10" s="162">
        <v>5</v>
      </c>
      <c r="B10" s="232" t="s">
        <v>802</v>
      </c>
      <c r="C10" s="230">
        <v>27005</v>
      </c>
      <c r="D10" s="231">
        <v>27005</v>
      </c>
      <c r="E10" s="233">
        <f>C10-D10</f>
        <v>0</v>
      </c>
    </row>
    <row r="11" spans="1:5" ht="18.75">
      <c r="A11" s="162">
        <v>6</v>
      </c>
      <c r="B11" s="232" t="s">
        <v>803</v>
      </c>
      <c r="C11" s="230">
        <v>10802</v>
      </c>
      <c r="D11" s="231">
        <v>10802</v>
      </c>
      <c r="E11" s="233">
        <f>C11-D11</f>
        <v>0</v>
      </c>
    </row>
    <row r="12" spans="1:5" s="235" customFormat="1" ht="18.75">
      <c r="A12" s="162">
        <v>7</v>
      </c>
      <c r="B12" s="232" t="s">
        <v>804</v>
      </c>
      <c r="C12" s="230">
        <v>109030</v>
      </c>
      <c r="D12" s="234">
        <v>97632</v>
      </c>
      <c r="E12" s="233">
        <f>C12-D12</f>
        <v>11398</v>
      </c>
    </row>
    <row r="13" spans="1:5" s="237" customFormat="1" ht="15.75">
      <c r="A13" s="162">
        <v>8</v>
      </c>
      <c r="B13" s="229" t="s">
        <v>805</v>
      </c>
      <c r="C13" s="236">
        <f>SUM(C8,C12,C11,C9)</f>
        <v>571449</v>
      </c>
      <c r="D13" s="236">
        <f>SUM(D8,D12,D11,D9)</f>
        <v>380168</v>
      </c>
      <c r="E13" s="236">
        <f>SUM(E8,E12,E11,E9)</f>
        <v>191281</v>
      </c>
    </row>
    <row r="14" spans="1:5" ht="15.75">
      <c r="A14" s="162">
        <v>9</v>
      </c>
      <c r="B14" s="238" t="s">
        <v>806</v>
      </c>
      <c r="C14" s="239">
        <f>SUM(C13)</f>
        <v>571449</v>
      </c>
      <c r="D14" s="239">
        <f>SUM(D13)</f>
        <v>380168</v>
      </c>
      <c r="E14" s="239">
        <f>SUM(E13)</f>
        <v>191281</v>
      </c>
    </row>
    <row r="15" spans="1:5" ht="15.75">
      <c r="A15" s="162">
        <v>10</v>
      </c>
      <c r="B15" s="240" t="s">
        <v>807</v>
      </c>
      <c r="C15" s="241">
        <v>29930</v>
      </c>
      <c r="D15" s="241">
        <v>0</v>
      </c>
      <c r="E15" s="241">
        <v>29930</v>
      </c>
    </row>
    <row r="16" spans="1:5" ht="31.5">
      <c r="A16" s="162">
        <v>11</v>
      </c>
      <c r="B16" s="238" t="s">
        <v>808</v>
      </c>
      <c r="C16" s="239">
        <f>SUM(C15:C15)</f>
        <v>29930</v>
      </c>
      <c r="D16" s="239">
        <f>SUM(D15:D15)</f>
        <v>0</v>
      </c>
      <c r="E16" s="239">
        <f>SUM(E15:E15)</f>
        <v>29930</v>
      </c>
    </row>
    <row r="17" spans="1:5" ht="15.75">
      <c r="A17" s="162">
        <v>12</v>
      </c>
      <c r="B17" s="238" t="s">
        <v>809</v>
      </c>
      <c r="C17" s="239">
        <v>0</v>
      </c>
      <c r="D17" s="239">
        <v>0</v>
      </c>
      <c r="E17" s="239">
        <v>0</v>
      </c>
    </row>
    <row r="18" spans="1:5" ht="15.75">
      <c r="A18" s="162">
        <v>13</v>
      </c>
      <c r="B18" s="236" t="s">
        <v>810</v>
      </c>
      <c r="C18" s="239">
        <f>SUM(C14,C16,C17)</f>
        <v>601379</v>
      </c>
      <c r="D18" s="239">
        <f>SUM(D14,D16,D17)</f>
        <v>380168</v>
      </c>
      <c r="E18" s="239">
        <f>SUM(E14,E16,E17)</f>
        <v>221211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83" sqref="G83"/>
    </sheetView>
  </sheetViews>
  <sheetFormatPr defaultColWidth="11.8515625" defaultRowHeight="15"/>
  <cols>
    <col min="1" max="1" width="5.7109375" style="158" customWidth="1"/>
    <col min="2" max="2" width="32.00390625" style="246" customWidth="1"/>
    <col min="3" max="3" width="24.140625" style="246" customWidth="1"/>
    <col min="4" max="4" width="24.00390625" style="246" customWidth="1"/>
    <col min="5" max="16384" width="11.8515625" style="246" customWidth="1"/>
  </cols>
  <sheetData>
    <row r="1" spans="1:7" s="157" customFormat="1" ht="17.25" customHeight="1">
      <c r="A1" s="333" t="s">
        <v>811</v>
      </c>
      <c r="B1" s="333"/>
      <c r="C1" s="333"/>
      <c r="D1" s="333"/>
      <c r="E1" s="156"/>
      <c r="F1" s="156"/>
      <c r="G1" s="156"/>
    </row>
    <row r="2" spans="1:7" s="157" customFormat="1" ht="17.25" customHeight="1">
      <c r="A2" s="333" t="s">
        <v>812</v>
      </c>
      <c r="B2" s="333"/>
      <c r="C2" s="333"/>
      <c r="D2" s="333"/>
      <c r="E2" s="156"/>
      <c r="F2" s="156"/>
      <c r="G2" s="156"/>
    </row>
    <row r="3" spans="1:7" s="157" customFormat="1" ht="17.25" customHeight="1">
      <c r="A3" s="346" t="s">
        <v>813</v>
      </c>
      <c r="B3" s="346"/>
      <c r="C3" s="346"/>
      <c r="D3" s="346"/>
      <c r="E3" s="156"/>
      <c r="F3" s="156"/>
      <c r="G3" s="156"/>
    </row>
    <row r="5" spans="1:4" s="158" customFormat="1" ht="16.5" customHeight="1">
      <c r="A5" s="160"/>
      <c r="B5" s="161" t="s">
        <v>0</v>
      </c>
      <c r="C5" s="161" t="s">
        <v>1</v>
      </c>
      <c r="D5" s="161" t="s">
        <v>2</v>
      </c>
    </row>
    <row r="6" spans="1:4" ht="16.5">
      <c r="A6" s="162">
        <v>1</v>
      </c>
      <c r="B6" s="243" t="s">
        <v>9</v>
      </c>
      <c r="C6" s="244" t="s">
        <v>814</v>
      </c>
      <c r="D6" s="245" t="s">
        <v>815</v>
      </c>
    </row>
    <row r="7" spans="1:4" ht="18">
      <c r="A7" s="162">
        <v>3</v>
      </c>
      <c r="B7" s="243" t="s">
        <v>816</v>
      </c>
      <c r="C7" s="247">
        <v>47601</v>
      </c>
      <c r="D7" s="248" t="s">
        <v>817</v>
      </c>
    </row>
    <row r="8" spans="1:4" s="251" customFormat="1" ht="47.25" customHeight="1">
      <c r="A8" s="162">
        <v>5</v>
      </c>
      <c r="B8" s="249" t="s">
        <v>818</v>
      </c>
      <c r="C8" s="250">
        <f>SUM(C7:C7)</f>
        <v>47601</v>
      </c>
      <c r="D8" s="250">
        <v>0</v>
      </c>
    </row>
    <row r="9" spans="1:4" ht="33">
      <c r="A9" s="162">
        <v>6</v>
      </c>
      <c r="B9" s="252" t="s">
        <v>819</v>
      </c>
      <c r="C9" s="247">
        <v>354903</v>
      </c>
      <c r="D9" s="247">
        <v>0</v>
      </c>
    </row>
    <row r="10" spans="1:4" s="251" customFormat="1" ht="49.5">
      <c r="A10" s="162">
        <v>7</v>
      </c>
      <c r="B10" s="249" t="s">
        <v>820</v>
      </c>
      <c r="C10" s="250">
        <f>SUM(C9:C9)</f>
        <v>354903</v>
      </c>
      <c r="D10" s="250">
        <f>SUM(D9:D9)</f>
        <v>0</v>
      </c>
    </row>
    <row r="11" spans="1:4" s="251" customFormat="1" ht="18">
      <c r="A11" s="162">
        <v>8</v>
      </c>
      <c r="B11" s="253" t="s">
        <v>821</v>
      </c>
      <c r="C11" s="250">
        <v>798071</v>
      </c>
      <c r="D11" s="250">
        <v>57378</v>
      </c>
    </row>
    <row r="12" spans="1:4" s="251" customFormat="1" ht="18">
      <c r="A12" s="162">
        <v>9</v>
      </c>
      <c r="B12" s="254" t="s">
        <v>822</v>
      </c>
      <c r="C12" s="255">
        <f>SUM(C8,C10,C11)</f>
        <v>1200575</v>
      </c>
      <c r="D12" s="255">
        <f>SUM(D8,D10,D11)</f>
        <v>57378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83" sqref="G83"/>
    </sheetView>
  </sheetViews>
  <sheetFormatPr defaultColWidth="9.140625" defaultRowHeight="15"/>
  <cols>
    <col min="1" max="1" width="5.7109375" style="267" customWidth="1"/>
    <col min="2" max="2" width="26.57421875" style="270" customWidth="1"/>
    <col min="3" max="3" width="65.421875" style="270" customWidth="1"/>
    <col min="4" max="4" width="4.421875" style="257" customWidth="1"/>
    <col min="5" max="5" width="9.140625" style="257" hidden="1" customWidth="1"/>
    <col min="6" max="16384" width="9.140625" style="257" customWidth="1"/>
  </cols>
  <sheetData>
    <row r="1" spans="1:4" ht="18.75">
      <c r="A1" s="347" t="s">
        <v>823</v>
      </c>
      <c r="B1" s="347"/>
      <c r="C1" s="347"/>
      <c r="D1" s="256"/>
    </row>
    <row r="2" spans="1:4" ht="18.75">
      <c r="A2" s="347" t="s">
        <v>824</v>
      </c>
      <c r="B2" s="347"/>
      <c r="C2" s="347"/>
      <c r="D2" s="256"/>
    </row>
    <row r="3" spans="1:4" ht="18.75">
      <c r="A3" s="347" t="s">
        <v>825</v>
      </c>
      <c r="B3" s="347"/>
      <c r="C3" s="347"/>
      <c r="D3" s="256"/>
    </row>
    <row r="4" spans="1:4" ht="18.75">
      <c r="A4" s="347" t="s">
        <v>826</v>
      </c>
      <c r="B4" s="347"/>
      <c r="C4" s="347"/>
      <c r="D4" s="256"/>
    </row>
    <row r="5" spans="1:8" s="259" customFormat="1" ht="17.25" customHeight="1">
      <c r="A5" s="348" t="s">
        <v>827</v>
      </c>
      <c r="B5" s="348"/>
      <c r="C5" s="348"/>
      <c r="D5" s="258"/>
      <c r="E5" s="258"/>
      <c r="F5" s="258"/>
      <c r="G5" s="258"/>
      <c r="H5" s="258"/>
    </row>
    <row r="6" spans="1:4" ht="18.75">
      <c r="A6" s="260"/>
      <c r="B6" s="256"/>
      <c r="C6" s="256"/>
      <c r="D6" s="256"/>
    </row>
    <row r="7" spans="1:3" s="158" customFormat="1" ht="18.75" customHeight="1">
      <c r="A7" s="160"/>
      <c r="B7" s="261" t="s">
        <v>0</v>
      </c>
      <c r="C7" s="261" t="s">
        <v>1</v>
      </c>
    </row>
    <row r="8" spans="1:4" ht="18.75">
      <c r="A8" s="262">
        <v>1</v>
      </c>
      <c r="B8" s="349" t="s">
        <v>828</v>
      </c>
      <c r="C8" s="349"/>
      <c r="D8" s="256"/>
    </row>
    <row r="9" spans="1:4" ht="18.75">
      <c r="A9" s="262">
        <v>2</v>
      </c>
      <c r="B9" s="263" t="s">
        <v>829</v>
      </c>
      <c r="C9" s="264" t="s">
        <v>830</v>
      </c>
      <c r="D9" s="265"/>
    </row>
    <row r="10" spans="1:4" ht="18.75">
      <c r="A10" s="262">
        <v>3</v>
      </c>
      <c r="B10" s="263" t="s">
        <v>831</v>
      </c>
      <c r="C10" s="266" t="s">
        <v>832</v>
      </c>
      <c r="D10" s="265"/>
    </row>
    <row r="11" spans="1:4" ht="18.75">
      <c r="A11" s="262">
        <v>4</v>
      </c>
      <c r="B11" s="263" t="s">
        <v>833</v>
      </c>
      <c r="C11" s="266" t="s">
        <v>834</v>
      </c>
      <c r="D11" s="265"/>
    </row>
    <row r="12" spans="1:4" ht="18.75">
      <c r="A12" s="262">
        <v>5</v>
      </c>
      <c r="B12" s="263" t="s">
        <v>835</v>
      </c>
      <c r="C12" s="266" t="s">
        <v>836</v>
      </c>
      <c r="D12" s="265"/>
    </row>
    <row r="13" spans="1:3" s="269" customFormat="1" ht="18">
      <c r="A13" s="267"/>
      <c r="B13" s="268"/>
      <c r="C13" s="268"/>
    </row>
  </sheetData>
  <sheetProtection/>
  <mergeCells count="6">
    <mergeCell ref="A1:C1"/>
    <mergeCell ref="A2:C2"/>
    <mergeCell ref="A3:C3"/>
    <mergeCell ref="A4:C4"/>
    <mergeCell ref="A5:C5"/>
    <mergeCell ref="B8:C8"/>
  </mergeCells>
  <printOptions horizontalCentered="1"/>
  <pageMargins left="0.1968503937007874" right="0.31496062992125984" top="1.6929133858267718" bottom="0.984251968503937" header="0.7480314960629921" footer="0.5118110236220472"/>
  <pageSetup horizontalDpi="360" verticalDpi="360" orientation="portrait" paperSize="9" r:id="rId1"/>
  <headerFooter alignWithMargins="0">
    <oddHeader>&amp;R&amp;"Arial,Normál"&amp;10 3. számú kimutatás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158" customWidth="1"/>
    <col min="2" max="2" width="43.00390625" style="296" customWidth="1"/>
    <col min="3" max="3" width="15.8515625" style="296" customWidth="1"/>
    <col min="4" max="4" width="18.8515625" style="296" customWidth="1"/>
    <col min="5" max="5" width="18.421875" style="296" customWidth="1"/>
    <col min="6" max="6" width="19.140625" style="296" customWidth="1"/>
    <col min="7" max="7" width="17.421875" style="296" customWidth="1"/>
    <col min="8" max="8" width="18.28125" style="296" customWidth="1"/>
    <col min="9" max="16384" width="9.140625" style="296" customWidth="1"/>
  </cols>
  <sheetData>
    <row r="1" spans="1:8" s="271" customFormat="1" ht="17.25" customHeight="1">
      <c r="A1" s="350" t="s">
        <v>837</v>
      </c>
      <c r="B1" s="350"/>
      <c r="C1" s="350"/>
      <c r="D1" s="350"/>
      <c r="E1" s="350"/>
      <c r="F1" s="350"/>
      <c r="G1" s="350"/>
      <c r="H1" s="350"/>
    </row>
    <row r="2" spans="1:2" s="159" customFormat="1" ht="18.75" customHeight="1">
      <c r="A2" s="158"/>
      <c r="B2" s="272"/>
    </row>
    <row r="3" spans="1:8" s="275" customFormat="1" ht="15.75">
      <c r="A3" s="273"/>
      <c r="B3" s="274" t="s">
        <v>0</v>
      </c>
      <c r="C3" s="274" t="s">
        <v>1</v>
      </c>
      <c r="D3" s="274" t="s">
        <v>2</v>
      </c>
      <c r="E3" s="274" t="s">
        <v>3</v>
      </c>
      <c r="F3" s="274" t="s">
        <v>6</v>
      </c>
      <c r="G3" s="274" t="s">
        <v>58</v>
      </c>
      <c r="H3" s="274" t="s">
        <v>59</v>
      </c>
    </row>
    <row r="4" spans="1:8" s="279" customFormat="1" ht="42.75">
      <c r="A4" s="276">
        <v>1</v>
      </c>
      <c r="B4" s="277" t="s">
        <v>9</v>
      </c>
      <c r="C4" s="278" t="s">
        <v>838</v>
      </c>
      <c r="D4" s="278" t="s">
        <v>839</v>
      </c>
      <c r="E4" s="278" t="s">
        <v>840</v>
      </c>
      <c r="F4" s="278" t="s">
        <v>841</v>
      </c>
      <c r="G4" s="278" t="s">
        <v>842</v>
      </c>
      <c r="H4" s="277" t="s">
        <v>843</v>
      </c>
    </row>
    <row r="5" spans="1:8" s="282" customFormat="1" ht="19.5" customHeight="1">
      <c r="A5" s="276">
        <v>2</v>
      </c>
      <c r="B5" s="280" t="s">
        <v>844</v>
      </c>
      <c r="C5" s="280">
        <v>2074240</v>
      </c>
      <c r="D5" s="280">
        <v>148904736</v>
      </c>
      <c r="E5" s="280">
        <v>5873608</v>
      </c>
      <c r="F5" s="280">
        <v>1456700</v>
      </c>
      <c r="G5" s="280">
        <v>0</v>
      </c>
      <c r="H5" s="281">
        <f aca="true" t="shared" si="0" ref="H5:H20">SUM(C5:G5)</f>
        <v>158309284</v>
      </c>
    </row>
    <row r="6" spans="1:8" s="286" customFormat="1" ht="30.75" customHeight="1">
      <c r="A6" s="276">
        <v>3</v>
      </c>
      <c r="B6" s="283" t="s">
        <v>845</v>
      </c>
      <c r="C6" s="284"/>
      <c r="D6" s="285"/>
      <c r="E6" s="285"/>
      <c r="F6" s="284"/>
      <c r="G6" s="285"/>
      <c r="H6" s="284">
        <f t="shared" si="0"/>
        <v>0</v>
      </c>
    </row>
    <row r="7" spans="1:8" s="286" customFormat="1" ht="21.75" customHeight="1">
      <c r="A7" s="276">
        <v>4</v>
      </c>
      <c r="B7" s="284" t="s">
        <v>846</v>
      </c>
      <c r="C7" s="285"/>
      <c r="D7" s="285"/>
      <c r="E7" s="285"/>
      <c r="F7" s="287"/>
      <c r="G7" s="285"/>
      <c r="H7" s="284">
        <f t="shared" si="0"/>
        <v>0</v>
      </c>
    </row>
    <row r="8" spans="1:8" s="291" customFormat="1" ht="19.5" customHeight="1">
      <c r="A8" s="276">
        <v>5</v>
      </c>
      <c r="B8" s="288" t="s">
        <v>847</v>
      </c>
      <c r="C8" s="289"/>
      <c r="D8" s="289">
        <v>3000000</v>
      </c>
      <c r="E8" s="289"/>
      <c r="F8" s="289"/>
      <c r="G8" s="289"/>
      <c r="H8" s="290">
        <f t="shared" si="0"/>
        <v>3000000</v>
      </c>
    </row>
    <row r="9" spans="1:8" s="291" customFormat="1" ht="19.5" customHeight="1">
      <c r="A9" s="276">
        <v>6</v>
      </c>
      <c r="B9" s="292" t="s">
        <v>848</v>
      </c>
      <c r="C9" s="289"/>
      <c r="D9" s="289">
        <v>421600</v>
      </c>
      <c r="E9" s="289"/>
      <c r="F9" s="289"/>
      <c r="G9" s="289"/>
      <c r="H9" s="290">
        <f t="shared" si="0"/>
        <v>421600</v>
      </c>
    </row>
    <row r="10" spans="1:8" s="291" customFormat="1" ht="19.5" customHeight="1">
      <c r="A10" s="276">
        <v>7</v>
      </c>
      <c r="B10" s="292" t="s">
        <v>849</v>
      </c>
      <c r="C10" s="289"/>
      <c r="D10" s="289">
        <v>1426500</v>
      </c>
      <c r="E10" s="289"/>
      <c r="F10" s="289"/>
      <c r="G10" s="289"/>
      <c r="H10" s="290">
        <f t="shared" si="0"/>
        <v>1426500</v>
      </c>
    </row>
    <row r="11" spans="1:8" s="291" customFormat="1" ht="19.5" customHeight="1">
      <c r="A11" s="276">
        <v>8</v>
      </c>
      <c r="B11" s="292" t="s">
        <v>850</v>
      </c>
      <c r="C11" s="289"/>
      <c r="D11" s="289">
        <v>1917725</v>
      </c>
      <c r="E11" s="289"/>
      <c r="F11" s="289"/>
      <c r="G11" s="289"/>
      <c r="H11" s="290">
        <f t="shared" si="0"/>
        <v>1917725</v>
      </c>
    </row>
    <row r="12" spans="1:8" s="291" customFormat="1" ht="19.5" customHeight="1">
      <c r="A12" s="276">
        <v>9</v>
      </c>
      <c r="B12" s="288" t="s">
        <v>851</v>
      </c>
      <c r="C12" s="289"/>
      <c r="D12" s="289">
        <v>2716220</v>
      </c>
      <c r="E12" s="288"/>
      <c r="F12" s="289"/>
      <c r="G12" s="289"/>
      <c r="H12" s="290">
        <f t="shared" si="0"/>
        <v>2716220</v>
      </c>
    </row>
    <row r="13" spans="1:8" s="291" customFormat="1" ht="19.5" customHeight="1">
      <c r="A13" s="276">
        <v>10</v>
      </c>
      <c r="B13" s="288" t="s">
        <v>852</v>
      </c>
      <c r="C13" s="289"/>
      <c r="D13" s="289">
        <v>11354100</v>
      </c>
      <c r="E13" s="288"/>
      <c r="F13" s="289"/>
      <c r="G13" s="289"/>
      <c r="H13" s="290">
        <f t="shared" si="0"/>
        <v>11354100</v>
      </c>
    </row>
    <row r="14" spans="1:8" s="291" customFormat="1" ht="19.5" customHeight="1">
      <c r="A14" s="276">
        <v>11</v>
      </c>
      <c r="B14" s="288" t="s">
        <v>853</v>
      </c>
      <c r="C14" s="289"/>
      <c r="D14" s="289">
        <v>1631875</v>
      </c>
      <c r="E14" s="288"/>
      <c r="F14" s="289"/>
      <c r="G14" s="289"/>
      <c r="H14" s="290">
        <f t="shared" si="0"/>
        <v>1631875</v>
      </c>
    </row>
    <row r="15" spans="1:8" s="291" customFormat="1" ht="19.5" customHeight="1">
      <c r="A15" s="276">
        <v>12</v>
      </c>
      <c r="B15" s="288" t="s">
        <v>854</v>
      </c>
      <c r="C15" s="289"/>
      <c r="D15" s="289">
        <v>35885</v>
      </c>
      <c r="E15" s="288"/>
      <c r="F15" s="289"/>
      <c r="G15" s="289"/>
      <c r="H15" s="290">
        <f t="shared" si="0"/>
        <v>35885</v>
      </c>
    </row>
    <row r="16" spans="1:8" s="286" customFormat="1" ht="19.5" customHeight="1">
      <c r="A16" s="276">
        <v>13</v>
      </c>
      <c r="B16" s="284" t="s">
        <v>855</v>
      </c>
      <c r="C16" s="285"/>
      <c r="D16" s="287">
        <f>SUM(D8:D15)</f>
        <v>22503905</v>
      </c>
      <c r="E16" s="287">
        <f>SUM(E8:E15)</f>
        <v>0</v>
      </c>
      <c r="F16" s="285"/>
      <c r="G16" s="285"/>
      <c r="H16" s="284">
        <f t="shared" si="0"/>
        <v>22503905</v>
      </c>
    </row>
    <row r="17" spans="1:8" s="286" customFormat="1" ht="19.5" customHeight="1">
      <c r="A17" s="276">
        <v>14</v>
      </c>
      <c r="B17" s="284" t="s">
        <v>856</v>
      </c>
      <c r="C17" s="287"/>
      <c r="D17" s="287">
        <v>0</v>
      </c>
      <c r="E17" s="287"/>
      <c r="F17" s="287"/>
      <c r="G17" s="285"/>
      <c r="H17" s="284">
        <f t="shared" si="0"/>
        <v>0</v>
      </c>
    </row>
    <row r="18" spans="1:8" s="286" customFormat="1" ht="27.75" customHeight="1">
      <c r="A18" s="276">
        <v>15</v>
      </c>
      <c r="B18" s="283" t="s">
        <v>857</v>
      </c>
      <c r="C18" s="284"/>
      <c r="D18" s="284"/>
      <c r="E18" s="284"/>
      <c r="F18" s="284"/>
      <c r="G18" s="285"/>
      <c r="H18" s="284">
        <f t="shared" si="0"/>
        <v>0</v>
      </c>
    </row>
    <row r="19" spans="1:8" s="291" customFormat="1" ht="27.75" customHeight="1">
      <c r="A19" s="276">
        <v>16</v>
      </c>
      <c r="B19" s="292" t="s">
        <v>858</v>
      </c>
      <c r="C19" s="290"/>
      <c r="D19" s="290">
        <v>18571560</v>
      </c>
      <c r="E19" s="290">
        <v>3168738</v>
      </c>
      <c r="F19" s="290"/>
      <c r="G19" s="293"/>
      <c r="H19" s="290">
        <f t="shared" si="0"/>
        <v>21740298</v>
      </c>
    </row>
    <row r="20" spans="1:8" s="286" customFormat="1" ht="19.5" customHeight="1">
      <c r="A20" s="276">
        <v>17</v>
      </c>
      <c r="B20" s="284" t="s">
        <v>859</v>
      </c>
      <c r="C20" s="284"/>
      <c r="D20" s="284">
        <f>SUM(D19)</f>
        <v>18571560</v>
      </c>
      <c r="E20" s="284">
        <f>SUM(E19)</f>
        <v>3168738</v>
      </c>
      <c r="F20" s="284"/>
      <c r="G20" s="284"/>
      <c r="H20" s="284">
        <f t="shared" si="0"/>
        <v>21740298</v>
      </c>
    </row>
    <row r="21" spans="1:8" s="286" customFormat="1" ht="19.5" customHeight="1">
      <c r="A21" s="276">
        <v>18</v>
      </c>
      <c r="B21" s="281" t="s">
        <v>860</v>
      </c>
      <c r="C21" s="281">
        <f>SUM(C6,C17,C18,C20)</f>
        <v>0</v>
      </c>
      <c r="D21" s="281">
        <f>SUM(D16,D17,D18,D20)</f>
        <v>41075465</v>
      </c>
      <c r="E21" s="281">
        <f>SUM(E16,E17,E18,E20)</f>
        <v>3168738</v>
      </c>
      <c r="F21" s="281">
        <f>SUM(F16,F17,F18,F20,F7,F6)</f>
        <v>0</v>
      </c>
      <c r="G21" s="281">
        <f>SUM(G16,G17,G18,G20)</f>
        <v>0</v>
      </c>
      <c r="H21" s="281">
        <f>SUM(H6,H7,H16,H17,H18,H20)</f>
        <v>44244203</v>
      </c>
    </row>
    <row r="22" spans="1:8" s="294" customFormat="1" ht="19.5" customHeight="1">
      <c r="A22" s="276">
        <v>19</v>
      </c>
      <c r="B22" s="289" t="s">
        <v>861</v>
      </c>
      <c r="C22" s="289"/>
      <c r="D22" s="289">
        <v>147433</v>
      </c>
      <c r="E22" s="289"/>
      <c r="F22" s="289"/>
      <c r="G22" s="289"/>
      <c r="H22" s="290">
        <f aca="true" t="shared" si="1" ref="H22:H30">SUM(C22:G22)</f>
        <v>147433</v>
      </c>
    </row>
    <row r="23" spans="1:8" s="294" customFormat="1" ht="19.5" customHeight="1">
      <c r="A23" s="276">
        <v>20</v>
      </c>
      <c r="B23" s="289" t="s">
        <v>862</v>
      </c>
      <c r="C23" s="289"/>
      <c r="D23" s="289"/>
      <c r="E23" s="289">
        <v>4025000</v>
      </c>
      <c r="F23" s="289"/>
      <c r="G23" s="289"/>
      <c r="H23" s="290">
        <f t="shared" si="1"/>
        <v>4025000</v>
      </c>
    </row>
    <row r="24" spans="1:8" s="286" customFormat="1" ht="19.5" customHeight="1">
      <c r="A24" s="276">
        <v>21</v>
      </c>
      <c r="B24" s="284" t="s">
        <v>863</v>
      </c>
      <c r="C24" s="284"/>
      <c r="D24" s="284">
        <f>SUM(D22:D23)</f>
        <v>147433</v>
      </c>
      <c r="E24" s="284">
        <f>SUM(E22:E23)</f>
        <v>4025000</v>
      </c>
      <c r="F24" s="285"/>
      <c r="G24" s="285"/>
      <c r="H24" s="284">
        <f t="shared" si="1"/>
        <v>4172433</v>
      </c>
    </row>
    <row r="25" spans="1:8" s="286" customFormat="1" ht="19.5" customHeight="1">
      <c r="A25" s="276">
        <v>22</v>
      </c>
      <c r="B25" s="284" t="s">
        <v>864</v>
      </c>
      <c r="C25" s="284"/>
      <c r="D25" s="284"/>
      <c r="E25" s="284"/>
      <c r="F25" s="284"/>
      <c r="G25" s="284"/>
      <c r="H25" s="284">
        <f t="shared" si="1"/>
        <v>0</v>
      </c>
    </row>
    <row r="26" spans="1:8" ht="19.5" customHeight="1">
      <c r="A26" s="276">
        <v>23</v>
      </c>
      <c r="B26" s="295" t="s">
        <v>865</v>
      </c>
      <c r="C26" s="295"/>
      <c r="D26" s="295"/>
      <c r="E26" s="295"/>
      <c r="F26" s="295"/>
      <c r="G26" s="285"/>
      <c r="H26" s="295">
        <f t="shared" si="1"/>
        <v>0</v>
      </c>
    </row>
    <row r="27" spans="1:8" ht="27.75" customHeight="1">
      <c r="A27" s="276">
        <v>24</v>
      </c>
      <c r="B27" s="297" t="s">
        <v>866</v>
      </c>
      <c r="C27" s="295"/>
      <c r="D27" s="295"/>
      <c r="E27" s="295"/>
      <c r="F27" s="295"/>
      <c r="G27" s="285"/>
      <c r="H27" s="295">
        <f t="shared" si="1"/>
        <v>0</v>
      </c>
    </row>
    <row r="28" spans="1:8" ht="27.75" customHeight="1">
      <c r="A28" s="276">
        <v>25</v>
      </c>
      <c r="B28" s="297" t="s">
        <v>867</v>
      </c>
      <c r="C28" s="295"/>
      <c r="D28" s="295">
        <v>12473453</v>
      </c>
      <c r="E28" s="295">
        <v>388825</v>
      </c>
      <c r="F28" s="295"/>
      <c r="G28" s="285"/>
      <c r="H28" s="295">
        <f t="shared" si="1"/>
        <v>12862278</v>
      </c>
    </row>
    <row r="29" spans="1:8" ht="27.75" customHeight="1">
      <c r="A29" s="276">
        <v>26</v>
      </c>
      <c r="B29" s="297" t="s">
        <v>868</v>
      </c>
      <c r="C29" s="295"/>
      <c r="D29" s="295">
        <v>35885</v>
      </c>
      <c r="E29" s="295"/>
      <c r="F29" s="295"/>
      <c r="G29" s="285"/>
      <c r="H29" s="295">
        <f t="shared" si="1"/>
        <v>35885</v>
      </c>
    </row>
    <row r="30" spans="1:8" s="282" customFormat="1" ht="19.5" customHeight="1">
      <c r="A30" s="276">
        <v>27</v>
      </c>
      <c r="B30" s="298" t="s">
        <v>869</v>
      </c>
      <c r="C30" s="298"/>
      <c r="D30" s="298">
        <f>SUM(D28:D29)</f>
        <v>12509338</v>
      </c>
      <c r="E30" s="298">
        <f>SUM(E28)</f>
        <v>388825</v>
      </c>
      <c r="F30" s="298"/>
      <c r="G30" s="298"/>
      <c r="H30" s="298">
        <f t="shared" si="1"/>
        <v>12898163</v>
      </c>
    </row>
    <row r="31" spans="1:8" s="282" customFormat="1" ht="19.5" customHeight="1">
      <c r="A31" s="276">
        <v>28</v>
      </c>
      <c r="B31" s="298" t="s">
        <v>870</v>
      </c>
      <c r="C31" s="298">
        <f>SUM(C30)</f>
        <v>0</v>
      </c>
      <c r="D31" s="298">
        <f>SUM(D24,D25,D26,D27,D30)</f>
        <v>12656771</v>
      </c>
      <c r="E31" s="298">
        <f>SUM(E24,E25,E26,E27,E30)</f>
        <v>4413825</v>
      </c>
      <c r="F31" s="298">
        <f>SUM(F24,F25,F26,F27,F30)</f>
        <v>0</v>
      </c>
      <c r="G31" s="298">
        <f>SUM(G24,G25,G26,G27,G30)</f>
        <v>0</v>
      </c>
      <c r="H31" s="298">
        <f>SUM(H24,H25,H26,H27,H30)</f>
        <v>17070596</v>
      </c>
    </row>
    <row r="32" spans="1:8" s="282" customFormat="1" ht="19.5" customHeight="1">
      <c r="A32" s="276">
        <v>29</v>
      </c>
      <c r="B32" s="280" t="s">
        <v>871</v>
      </c>
      <c r="C32" s="280">
        <f aca="true" t="shared" si="2" ref="C32:H32">C5+C21-C31</f>
        <v>2074240</v>
      </c>
      <c r="D32" s="280">
        <f t="shared" si="2"/>
        <v>177323430</v>
      </c>
      <c r="E32" s="280">
        <f t="shared" si="2"/>
        <v>4628521</v>
      </c>
      <c r="F32" s="280">
        <f t="shared" si="2"/>
        <v>1456700</v>
      </c>
      <c r="G32" s="280">
        <f t="shared" si="2"/>
        <v>0</v>
      </c>
      <c r="H32" s="280">
        <f t="shared" si="2"/>
        <v>185482891</v>
      </c>
    </row>
    <row r="33" spans="1:8" s="282" customFormat="1" ht="19.5" customHeight="1">
      <c r="A33" s="276">
        <v>30</v>
      </c>
      <c r="B33" s="280" t="s">
        <v>872</v>
      </c>
      <c r="C33" s="280">
        <v>2074240</v>
      </c>
      <c r="D33" s="280">
        <v>35988446</v>
      </c>
      <c r="E33" s="280">
        <v>5594141</v>
      </c>
      <c r="F33" s="285"/>
      <c r="G33" s="280">
        <v>0</v>
      </c>
      <c r="H33" s="280">
        <f aca="true" t="shared" si="3" ref="H33:H40">SUM(C33:G33)</f>
        <v>43656827</v>
      </c>
    </row>
    <row r="34" spans="1:8" ht="19.5" customHeight="1">
      <c r="A34" s="276">
        <v>31</v>
      </c>
      <c r="B34" s="295" t="s">
        <v>873</v>
      </c>
      <c r="C34" s="295"/>
      <c r="D34" s="295">
        <v>3880085</v>
      </c>
      <c r="E34" s="295">
        <v>148782</v>
      </c>
      <c r="F34" s="285"/>
      <c r="G34" s="295"/>
      <c r="H34" s="295">
        <f t="shared" si="3"/>
        <v>4028867</v>
      </c>
    </row>
    <row r="35" spans="1:8" ht="19.5" customHeight="1">
      <c r="A35" s="276">
        <v>32</v>
      </c>
      <c r="B35" s="295" t="s">
        <v>874</v>
      </c>
      <c r="C35" s="295"/>
      <c r="D35" s="295">
        <v>6517491</v>
      </c>
      <c r="E35" s="295">
        <v>4316167</v>
      </c>
      <c r="F35" s="285"/>
      <c r="G35" s="295"/>
      <c r="H35" s="295">
        <f t="shared" si="3"/>
        <v>10833658</v>
      </c>
    </row>
    <row r="36" spans="1:8" ht="19.5" customHeight="1">
      <c r="A36" s="276">
        <v>33</v>
      </c>
      <c r="B36" s="295" t="s">
        <v>875</v>
      </c>
      <c r="C36" s="295"/>
      <c r="D36" s="295"/>
      <c r="E36" s="295"/>
      <c r="F36" s="295"/>
      <c r="G36" s="295"/>
      <c r="H36" s="295">
        <f t="shared" si="3"/>
        <v>0</v>
      </c>
    </row>
    <row r="37" spans="1:8" ht="19.5" customHeight="1">
      <c r="A37" s="276">
        <v>34</v>
      </c>
      <c r="B37" s="295" t="s">
        <v>876</v>
      </c>
      <c r="C37" s="295"/>
      <c r="D37" s="295"/>
      <c r="E37" s="295"/>
      <c r="F37" s="295"/>
      <c r="G37" s="295"/>
      <c r="H37" s="295">
        <f t="shared" si="3"/>
        <v>0</v>
      </c>
    </row>
    <row r="38" spans="1:8" s="282" customFormat="1" ht="19.5" customHeight="1">
      <c r="A38" s="276">
        <v>35</v>
      </c>
      <c r="B38" s="280" t="s">
        <v>877</v>
      </c>
      <c r="C38" s="280">
        <f>C33+C34-C35</f>
        <v>2074240</v>
      </c>
      <c r="D38" s="280">
        <f>D33+D34-D35</f>
        <v>33351040</v>
      </c>
      <c r="E38" s="280">
        <f>E33+E34-E35</f>
        <v>1426756</v>
      </c>
      <c r="F38" s="280">
        <f>F33+F34-F35</f>
        <v>0</v>
      </c>
      <c r="G38" s="280">
        <f>G33+G34-G35</f>
        <v>0</v>
      </c>
      <c r="H38" s="280">
        <f t="shared" si="3"/>
        <v>36852036</v>
      </c>
    </row>
    <row r="39" spans="1:8" s="282" customFormat="1" ht="19.5" customHeight="1">
      <c r="A39" s="276">
        <v>36</v>
      </c>
      <c r="B39" s="280" t="s">
        <v>878</v>
      </c>
      <c r="C39" s="280">
        <f>C32-C38</f>
        <v>0</v>
      </c>
      <c r="D39" s="280">
        <f>D32-D38</f>
        <v>143972390</v>
      </c>
      <c r="E39" s="280">
        <f>E32-E38</f>
        <v>3201765</v>
      </c>
      <c r="F39" s="280">
        <f>F32-F38</f>
        <v>1456700</v>
      </c>
      <c r="G39" s="280">
        <f>G32-G38</f>
        <v>0</v>
      </c>
      <c r="H39" s="280">
        <f t="shared" si="3"/>
        <v>148630855</v>
      </c>
    </row>
    <row r="40" spans="1:8" ht="19.5" customHeight="1">
      <c r="A40" s="276">
        <v>37</v>
      </c>
      <c r="B40" s="295" t="s">
        <v>879</v>
      </c>
      <c r="C40" s="295">
        <v>2074240</v>
      </c>
      <c r="D40" s="295">
        <v>0</v>
      </c>
      <c r="E40" s="295">
        <v>969568</v>
      </c>
      <c r="F40" s="295">
        <v>0</v>
      </c>
      <c r="G40" s="295">
        <v>0</v>
      </c>
      <c r="H40" s="295">
        <f t="shared" si="3"/>
        <v>3043808</v>
      </c>
    </row>
  </sheetData>
  <sheetProtection/>
  <mergeCells count="1">
    <mergeCell ref="A1:H1"/>
  </mergeCells>
  <printOptions/>
  <pageMargins left="0.4330708661417323" right="0.4330708661417323" top="0.29" bottom="0.5118110236220472" header="0.14" footer="0.5118110236220472"/>
  <pageSetup horizontalDpi="600" verticalDpi="600" orientation="landscape" paperSize="9" scale="87" r:id="rId1"/>
  <headerFooter alignWithMargins="0">
    <oddHeader>&amp;R&amp;"Arial,Normál"&amp;10 9. számú kimutatás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G83" sqref="G83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12" t="s">
        <v>610</v>
      </c>
      <c r="B1" s="312"/>
      <c r="C1" s="312"/>
      <c r="D1" s="312"/>
      <c r="E1" s="312"/>
    </row>
    <row r="2" spans="1:5" s="2" customFormat="1" ht="15.75">
      <c r="A2" s="312" t="s">
        <v>880</v>
      </c>
      <c r="B2" s="312"/>
      <c r="C2" s="312"/>
      <c r="D2" s="312"/>
      <c r="E2" s="312"/>
    </row>
    <row r="3" s="2" customFormat="1" ht="15.75"/>
    <row r="4" spans="1:5" s="11" customFormat="1" ht="15.75">
      <c r="A4" s="151"/>
      <c r="B4" s="151" t="s">
        <v>0</v>
      </c>
      <c r="C4" s="151" t="s">
        <v>1</v>
      </c>
      <c r="D4" s="151" t="s">
        <v>2</v>
      </c>
      <c r="E4" s="151" t="s">
        <v>3</v>
      </c>
    </row>
    <row r="5" spans="1:5" s="11" customFormat="1" ht="15.75">
      <c r="A5" s="151">
        <v>1</v>
      </c>
      <c r="B5" s="89" t="s">
        <v>9</v>
      </c>
      <c r="C5" s="152">
        <v>42004</v>
      </c>
      <c r="D5" s="152" t="s">
        <v>881</v>
      </c>
      <c r="E5" s="152">
        <v>42369</v>
      </c>
    </row>
    <row r="6" spans="1:5" s="11" customFormat="1" ht="15.75">
      <c r="A6" s="151">
        <v>2</v>
      </c>
      <c r="B6" s="154" t="s">
        <v>882</v>
      </c>
      <c r="C6" s="150"/>
      <c r="D6" s="150"/>
      <c r="E6" s="150"/>
    </row>
    <row r="7" spans="1:5" s="11" customFormat="1" ht="15.75">
      <c r="A7" s="151">
        <v>3</v>
      </c>
      <c r="B7" s="153" t="s">
        <v>883</v>
      </c>
      <c r="C7" s="150">
        <v>100000</v>
      </c>
      <c r="D7" s="150"/>
      <c r="E7" s="150"/>
    </row>
    <row r="8" spans="1:5" s="11" customFormat="1" ht="15.75">
      <c r="A8" s="151">
        <v>4</v>
      </c>
      <c r="B8" s="153" t="s">
        <v>884</v>
      </c>
      <c r="C8" s="150"/>
      <c r="D8" s="150"/>
      <c r="E8" s="150">
        <v>100000</v>
      </c>
    </row>
    <row r="9" spans="1:5" s="11" customFormat="1" ht="15.75">
      <c r="A9" s="151">
        <v>5</v>
      </c>
      <c r="B9" s="154" t="s">
        <v>885</v>
      </c>
      <c r="C9" s="155">
        <f>SUM(C6:C8)</f>
        <v>100000</v>
      </c>
      <c r="D9" s="155">
        <f>SUM(D6:D8)</f>
        <v>0</v>
      </c>
      <c r="E9" s="155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65"/>
  <sheetViews>
    <sheetView zoomScalePageLayoutView="0" workbookViewId="0" topLeftCell="A20">
      <selection activeCell="AA32" sqref="AA32"/>
    </sheetView>
  </sheetViews>
  <sheetFormatPr defaultColWidth="9.140625" defaultRowHeight="15"/>
  <cols>
    <col min="1" max="1" width="5.7109375" style="16" customWidth="1"/>
    <col min="2" max="2" width="35.421875" style="16" customWidth="1"/>
    <col min="3" max="3" width="5.7109375" style="16" customWidth="1"/>
    <col min="4" max="4" width="9.8515625" style="16" customWidth="1"/>
    <col min="5" max="6" width="8.8515625" style="16" customWidth="1"/>
    <col min="7" max="7" width="9.8515625" style="16" customWidth="1"/>
    <col min="8" max="9" width="8.8515625" style="16" customWidth="1"/>
    <col min="10" max="10" width="9.8515625" style="135" customWidth="1"/>
    <col min="11" max="12" width="8.28125" style="16" customWidth="1"/>
    <col min="13" max="16384" width="9.140625" style="16" customWidth="1"/>
  </cols>
  <sheetData>
    <row r="1" spans="1:11" ht="15.75">
      <c r="A1" s="314" t="s">
        <v>546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75">
      <c r="A2" s="314" t="s">
        <v>594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58</v>
      </c>
      <c r="H4" s="1" t="s">
        <v>59</v>
      </c>
      <c r="I4" s="1" t="s">
        <v>60</v>
      </c>
      <c r="J4" s="1" t="s">
        <v>105</v>
      </c>
      <c r="K4" s="1" t="s">
        <v>106</v>
      </c>
      <c r="L4" s="1" t="s">
        <v>61</v>
      </c>
    </row>
    <row r="5" spans="1:12" s="3" customFormat="1" ht="15.75">
      <c r="A5" s="1">
        <v>1</v>
      </c>
      <c r="B5" s="307" t="s">
        <v>9</v>
      </c>
      <c r="C5" s="307" t="s">
        <v>157</v>
      </c>
      <c r="D5" s="316" t="s">
        <v>15</v>
      </c>
      <c r="E5" s="317"/>
      <c r="F5" s="318"/>
      <c r="G5" s="316" t="s">
        <v>16</v>
      </c>
      <c r="H5" s="317"/>
      <c r="I5" s="318"/>
      <c r="J5" s="315" t="s">
        <v>17</v>
      </c>
      <c r="K5" s="315"/>
      <c r="L5" s="315"/>
    </row>
    <row r="6" spans="1:12" s="3" customFormat="1" ht="31.5">
      <c r="A6" s="1">
        <v>2</v>
      </c>
      <c r="B6" s="307"/>
      <c r="C6" s="307"/>
      <c r="D6" s="39" t="s">
        <v>4</v>
      </c>
      <c r="E6" s="39" t="s">
        <v>595</v>
      </c>
      <c r="F6" s="39" t="s">
        <v>597</v>
      </c>
      <c r="G6" s="39" t="s">
        <v>4</v>
      </c>
      <c r="H6" s="39" t="s">
        <v>595</v>
      </c>
      <c r="I6" s="39" t="s">
        <v>597</v>
      </c>
      <c r="J6" s="39" t="s">
        <v>4</v>
      </c>
      <c r="K6" s="39" t="s">
        <v>595</v>
      </c>
      <c r="L6" s="39" t="s">
        <v>597</v>
      </c>
    </row>
    <row r="7" spans="1:12" s="3" customFormat="1" ht="15.75">
      <c r="A7" s="1">
        <v>3</v>
      </c>
      <c r="B7" s="105" t="s">
        <v>122</v>
      </c>
      <c r="C7" s="100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105"/>
      <c r="C8" s="100"/>
      <c r="D8" s="14"/>
      <c r="E8" s="14"/>
      <c r="F8" s="14"/>
      <c r="G8" s="14"/>
      <c r="H8" s="14"/>
      <c r="I8" s="14"/>
      <c r="J8" s="14"/>
      <c r="K8" s="14"/>
      <c r="L8" s="14"/>
    </row>
    <row r="9" spans="1:12" s="3" customFormat="1" ht="15.75" hidden="1">
      <c r="A9" s="1"/>
      <c r="B9" s="7"/>
      <c r="C9" s="100"/>
      <c r="D9" s="5"/>
      <c r="E9" s="5"/>
      <c r="F9" s="5"/>
      <c r="G9" s="5"/>
      <c r="H9" s="5"/>
      <c r="I9" s="5"/>
      <c r="J9" s="5">
        <f>D9+G9</f>
        <v>0</v>
      </c>
      <c r="K9" s="5">
        <f>E9+H9</f>
        <v>0</v>
      </c>
      <c r="L9" s="5">
        <f>F9+I9</f>
        <v>0</v>
      </c>
    </row>
    <row r="10" spans="1:12" s="3" customFormat="1" ht="31.5" hidden="1">
      <c r="A10" s="1"/>
      <c r="B10" s="7" t="s">
        <v>251</v>
      </c>
      <c r="C10" s="100"/>
      <c r="D10" s="5">
        <f>SUM(D9)</f>
        <v>0</v>
      </c>
      <c r="E10" s="5">
        <f>SUM(E9)</f>
        <v>0</v>
      </c>
      <c r="F10" s="5">
        <f>SUM(F9)</f>
        <v>0</v>
      </c>
      <c r="G10" s="116"/>
      <c r="H10" s="116"/>
      <c r="I10" s="116"/>
      <c r="J10" s="116"/>
      <c r="K10" s="116"/>
      <c r="L10" s="116"/>
    </row>
    <row r="11" spans="1:14" s="3" customFormat="1" ht="15.75">
      <c r="A11" s="1">
        <v>4</v>
      </c>
      <c r="B11" s="122" t="s">
        <v>535</v>
      </c>
      <c r="C11" s="100">
        <v>2</v>
      </c>
      <c r="D11" s="5">
        <v>9000</v>
      </c>
      <c r="E11" s="5">
        <v>9000</v>
      </c>
      <c r="F11" s="5">
        <v>3000</v>
      </c>
      <c r="G11" s="5">
        <v>0</v>
      </c>
      <c r="H11" s="5">
        <v>0</v>
      </c>
      <c r="I11" s="5">
        <v>0</v>
      </c>
      <c r="J11" s="5">
        <f aca="true" t="shared" si="0" ref="J11:L13">D11+G11</f>
        <v>9000</v>
      </c>
      <c r="K11" s="5">
        <f t="shared" si="0"/>
        <v>9000</v>
      </c>
      <c r="L11" s="5">
        <f t="shared" si="0"/>
        <v>3000</v>
      </c>
      <c r="M11" s="130"/>
      <c r="N11" s="130"/>
    </row>
    <row r="12" spans="1:14" s="3" customFormat="1" ht="31.5">
      <c r="A12" s="1">
        <v>5</v>
      </c>
      <c r="B12" s="122" t="s">
        <v>536</v>
      </c>
      <c r="C12" s="100">
        <v>2</v>
      </c>
      <c r="D12" s="5">
        <v>1000</v>
      </c>
      <c r="E12" s="5">
        <v>1000</v>
      </c>
      <c r="F12" s="5">
        <v>0</v>
      </c>
      <c r="G12" s="5">
        <v>270</v>
      </c>
      <c r="H12" s="5">
        <v>270</v>
      </c>
      <c r="I12" s="5">
        <v>0</v>
      </c>
      <c r="J12" s="5">
        <f t="shared" si="0"/>
        <v>1270</v>
      </c>
      <c r="K12" s="5">
        <f t="shared" si="0"/>
        <v>1270</v>
      </c>
      <c r="L12" s="5">
        <f t="shared" si="0"/>
        <v>0</v>
      </c>
      <c r="M12" s="130"/>
      <c r="N12" s="130"/>
    </row>
    <row r="13" spans="1:14" s="3" customFormat="1" ht="31.5">
      <c r="A13" s="1">
        <v>6</v>
      </c>
      <c r="B13" s="122" t="s">
        <v>553</v>
      </c>
      <c r="C13" s="100">
        <v>2</v>
      </c>
      <c r="D13" s="5">
        <v>13275</v>
      </c>
      <c r="E13" s="5">
        <v>13275</v>
      </c>
      <c r="F13" s="5">
        <v>0</v>
      </c>
      <c r="G13" s="5">
        <v>3585</v>
      </c>
      <c r="H13" s="5">
        <v>3585</v>
      </c>
      <c r="I13" s="5">
        <v>0</v>
      </c>
      <c r="J13" s="5">
        <f t="shared" si="0"/>
        <v>16860</v>
      </c>
      <c r="K13" s="5">
        <f t="shared" si="0"/>
        <v>16860</v>
      </c>
      <c r="L13" s="5">
        <f t="shared" si="0"/>
        <v>0</v>
      </c>
      <c r="M13" s="130"/>
      <c r="N13" s="130"/>
    </row>
    <row r="14" spans="1:14" s="3" customFormat="1" ht="31.5">
      <c r="A14" s="1">
        <v>7</v>
      </c>
      <c r="B14" s="7" t="s">
        <v>250</v>
      </c>
      <c r="C14" s="100"/>
      <c r="D14" s="5">
        <f>SUM(D11:D13)</f>
        <v>23275</v>
      </c>
      <c r="E14" s="5">
        <f>SUM(E11:E13)</f>
        <v>23275</v>
      </c>
      <c r="F14" s="5">
        <f>SUM(F11:F13)</f>
        <v>3000</v>
      </c>
      <c r="G14" s="116"/>
      <c r="H14" s="116"/>
      <c r="I14" s="116"/>
      <c r="J14" s="116"/>
      <c r="K14" s="116"/>
      <c r="L14" s="116"/>
      <c r="M14" s="130"/>
      <c r="N14" s="130"/>
    </row>
    <row r="15" spans="1:14" s="3" customFormat="1" ht="15.75" hidden="1">
      <c r="A15" s="1"/>
      <c r="B15" s="7"/>
      <c r="C15" s="100"/>
      <c r="D15" s="5"/>
      <c r="E15" s="5"/>
      <c r="F15" s="5"/>
      <c r="G15" s="5"/>
      <c r="H15" s="5"/>
      <c r="I15" s="5"/>
      <c r="J15" s="5">
        <f>D15+G15</f>
        <v>0</v>
      </c>
      <c r="K15" s="5">
        <f>E15+H15</f>
        <v>0</v>
      </c>
      <c r="L15" s="5">
        <f>F15+I15</f>
        <v>0</v>
      </c>
      <c r="M15" s="130"/>
      <c r="N15" s="130"/>
    </row>
    <row r="16" spans="1:14" s="3" customFormat="1" ht="31.5" hidden="1">
      <c r="A16" s="1"/>
      <c r="B16" s="7" t="s">
        <v>249</v>
      </c>
      <c r="C16" s="100"/>
      <c r="D16" s="5">
        <f>SUM(D15)</f>
        <v>0</v>
      </c>
      <c r="E16" s="5">
        <f>SUM(E15)</f>
        <v>0</v>
      </c>
      <c r="F16" s="5">
        <f>SUM(F15)</f>
        <v>0</v>
      </c>
      <c r="G16" s="116"/>
      <c r="H16" s="116"/>
      <c r="I16" s="116"/>
      <c r="J16" s="116"/>
      <c r="K16" s="116"/>
      <c r="L16" s="116"/>
      <c r="M16" s="130"/>
      <c r="N16" s="130"/>
    </row>
    <row r="17" spans="1:14" s="3" customFormat="1" ht="15.75">
      <c r="A17" s="1">
        <v>8</v>
      </c>
      <c r="B17" s="122" t="s">
        <v>537</v>
      </c>
      <c r="C17" s="100">
        <v>2</v>
      </c>
      <c r="D17" s="5">
        <v>236</v>
      </c>
      <c r="E17" s="5">
        <v>236</v>
      </c>
      <c r="F17" s="5">
        <v>0</v>
      </c>
      <c r="G17" s="5">
        <v>64</v>
      </c>
      <c r="H17" s="5">
        <v>64</v>
      </c>
      <c r="I17" s="5">
        <v>0</v>
      </c>
      <c r="J17" s="5">
        <f aca="true" t="shared" si="1" ref="J17:L19">D17+G17</f>
        <v>300</v>
      </c>
      <c r="K17" s="5">
        <f t="shared" si="1"/>
        <v>300</v>
      </c>
      <c r="L17" s="5">
        <f t="shared" si="1"/>
        <v>0</v>
      </c>
      <c r="M17" s="130"/>
      <c r="N17" s="130"/>
    </row>
    <row r="18" spans="1:14" s="3" customFormat="1" ht="15.75">
      <c r="A18" s="1">
        <v>9</v>
      </c>
      <c r="B18" s="122" t="s">
        <v>555</v>
      </c>
      <c r="C18" s="100">
        <v>2</v>
      </c>
      <c r="D18" s="5">
        <v>118</v>
      </c>
      <c r="E18" s="5">
        <v>118</v>
      </c>
      <c r="F18" s="5">
        <v>0</v>
      </c>
      <c r="G18" s="5">
        <v>32</v>
      </c>
      <c r="H18" s="5">
        <v>32</v>
      </c>
      <c r="I18" s="5">
        <v>0</v>
      </c>
      <c r="J18" s="5">
        <f t="shared" si="1"/>
        <v>150</v>
      </c>
      <c r="K18" s="5">
        <f t="shared" si="1"/>
        <v>150</v>
      </c>
      <c r="L18" s="5">
        <f t="shared" si="1"/>
        <v>0</v>
      </c>
      <c r="M18" s="130"/>
      <c r="N18" s="130"/>
    </row>
    <row r="19" spans="1:14" s="3" customFormat="1" ht="31.5">
      <c r="A19" s="1">
        <v>10</v>
      </c>
      <c r="B19" s="7" t="s">
        <v>568</v>
      </c>
      <c r="C19" s="100">
        <v>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130"/>
      <c r="N19" s="130"/>
    </row>
    <row r="20" spans="1:14" s="3" customFormat="1" ht="47.25">
      <c r="A20" s="1">
        <v>11</v>
      </c>
      <c r="B20" s="7" t="s">
        <v>252</v>
      </c>
      <c r="C20" s="100"/>
      <c r="D20" s="5">
        <f>SUM(D17:D19)</f>
        <v>354</v>
      </c>
      <c r="E20" s="5">
        <f>SUM(E17:E19)</f>
        <v>354</v>
      </c>
      <c r="F20" s="5">
        <f>SUM(F17:F19)</f>
        <v>0</v>
      </c>
      <c r="G20" s="116"/>
      <c r="H20" s="116"/>
      <c r="I20" s="116"/>
      <c r="J20" s="116"/>
      <c r="K20" s="116"/>
      <c r="L20" s="116"/>
      <c r="M20" s="130"/>
      <c r="N20" s="130"/>
    </row>
    <row r="21" spans="1:14" s="3" customFormat="1" ht="15.75" hidden="1">
      <c r="A21" s="1"/>
      <c r="B21" s="7" t="s">
        <v>253</v>
      </c>
      <c r="C21" s="100"/>
      <c r="D21" s="5"/>
      <c r="E21" s="5"/>
      <c r="F21" s="5"/>
      <c r="G21" s="116"/>
      <c r="H21" s="116"/>
      <c r="I21" s="116"/>
      <c r="J21" s="116"/>
      <c r="K21" s="116"/>
      <c r="L21" s="116"/>
      <c r="M21" s="130"/>
      <c r="N21" s="130"/>
    </row>
    <row r="22" spans="1:14" s="3" customFormat="1" ht="31.5" hidden="1">
      <c r="A22" s="1"/>
      <c r="B22" s="7" t="s">
        <v>254</v>
      </c>
      <c r="C22" s="100"/>
      <c r="D22" s="5"/>
      <c r="E22" s="5"/>
      <c r="F22" s="5"/>
      <c r="G22" s="116"/>
      <c r="H22" s="116"/>
      <c r="I22" s="116"/>
      <c r="J22" s="116"/>
      <c r="K22" s="116"/>
      <c r="L22" s="116"/>
      <c r="M22" s="130"/>
      <c r="N22" s="130"/>
    </row>
    <row r="23" spans="1:14" s="3" customFormat="1" ht="47.25">
      <c r="A23" s="1">
        <v>12</v>
      </c>
      <c r="B23" s="7" t="s">
        <v>273</v>
      </c>
      <c r="C23" s="100"/>
      <c r="D23" s="116"/>
      <c r="E23" s="116"/>
      <c r="F23" s="116"/>
      <c r="G23" s="5">
        <f>SUM(G7:G22)</f>
        <v>3951</v>
      </c>
      <c r="H23" s="5">
        <f>SUM(H7:H22)</f>
        <v>3951</v>
      </c>
      <c r="I23" s="5">
        <f>SUM(I7:I22)</f>
        <v>0</v>
      </c>
      <c r="J23" s="116"/>
      <c r="K23" s="116"/>
      <c r="L23" s="116"/>
      <c r="M23" s="130"/>
      <c r="N23" s="130"/>
    </row>
    <row r="24" spans="1:14" s="3" customFormat="1" ht="15.75">
      <c r="A24" s="1">
        <v>13</v>
      </c>
      <c r="B24" s="9" t="s">
        <v>122</v>
      </c>
      <c r="C24" s="100"/>
      <c r="D24" s="14">
        <f aca="true" t="shared" si="2" ref="D24:I24">SUM(D25:D27)</f>
        <v>23629</v>
      </c>
      <c r="E24" s="14">
        <f t="shared" si="2"/>
        <v>23629</v>
      </c>
      <c r="F24" s="14">
        <f t="shared" si="2"/>
        <v>3000</v>
      </c>
      <c r="G24" s="14">
        <f t="shared" si="2"/>
        <v>3951</v>
      </c>
      <c r="H24" s="14">
        <f t="shared" si="2"/>
        <v>3951</v>
      </c>
      <c r="I24" s="14">
        <f t="shared" si="2"/>
        <v>0</v>
      </c>
      <c r="J24" s="14">
        <f aca="true" t="shared" si="3" ref="J24:L27">D24+G24</f>
        <v>27580</v>
      </c>
      <c r="K24" s="14">
        <f t="shared" si="3"/>
        <v>27580</v>
      </c>
      <c r="L24" s="14">
        <f t="shared" si="3"/>
        <v>3000</v>
      </c>
      <c r="M24" s="130"/>
      <c r="N24" s="130"/>
    </row>
    <row r="25" spans="1:14" s="3" customFormat="1" ht="31.5">
      <c r="A25" s="1">
        <v>14</v>
      </c>
      <c r="B25" s="88" t="s">
        <v>464</v>
      </c>
      <c r="C25" s="100">
        <v>1</v>
      </c>
      <c r="D25" s="5">
        <f aca="true" t="shared" si="4" ref="D25:I25">SUMIF($C$7:$C$24,"1",D$7:D$24)</f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  <c r="H25" s="5">
        <f t="shared" si="4"/>
        <v>0</v>
      </c>
      <c r="I25" s="5">
        <f t="shared" si="4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130"/>
      <c r="N25" s="130"/>
    </row>
    <row r="26" spans="1:14" s="3" customFormat="1" ht="15.75">
      <c r="A26" s="1">
        <v>15</v>
      </c>
      <c r="B26" s="88" t="s">
        <v>284</v>
      </c>
      <c r="C26" s="100">
        <v>2</v>
      </c>
      <c r="D26" s="5">
        <f aca="true" t="shared" si="5" ref="D26:I26">SUMIF($C$7:$C$24,"2",D$7:D$24)</f>
        <v>23629</v>
      </c>
      <c r="E26" s="5">
        <f t="shared" si="5"/>
        <v>23629</v>
      </c>
      <c r="F26" s="5">
        <f t="shared" si="5"/>
        <v>3000</v>
      </c>
      <c r="G26" s="5">
        <f t="shared" si="5"/>
        <v>3951</v>
      </c>
      <c r="H26" s="5">
        <f t="shared" si="5"/>
        <v>3951</v>
      </c>
      <c r="I26" s="5">
        <f t="shared" si="5"/>
        <v>0</v>
      </c>
      <c r="J26" s="5">
        <f t="shared" si="3"/>
        <v>27580</v>
      </c>
      <c r="K26" s="5">
        <f t="shared" si="3"/>
        <v>27580</v>
      </c>
      <c r="L26" s="5">
        <f t="shared" si="3"/>
        <v>3000</v>
      </c>
      <c r="M26" s="130"/>
      <c r="N26" s="130"/>
    </row>
    <row r="27" spans="1:14" s="3" customFormat="1" ht="15.75">
      <c r="A27" s="1">
        <v>16</v>
      </c>
      <c r="B27" s="88" t="s">
        <v>140</v>
      </c>
      <c r="C27" s="100">
        <v>3</v>
      </c>
      <c r="D27" s="5">
        <f aca="true" t="shared" si="6" ref="D27:I27">SUMIF($C$7:$C$24,"3",D$7:D$24)</f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130"/>
      <c r="N27" s="130"/>
    </row>
    <row r="28" spans="1:14" s="3" customFormat="1" ht="15.75">
      <c r="A28" s="1">
        <v>17</v>
      </c>
      <c r="B28" s="105" t="s">
        <v>56</v>
      </c>
      <c r="C28" s="100"/>
      <c r="D28" s="14"/>
      <c r="E28" s="14"/>
      <c r="F28" s="14"/>
      <c r="G28" s="14"/>
      <c r="H28" s="14"/>
      <c r="I28" s="14"/>
      <c r="J28" s="14"/>
      <c r="K28" s="14"/>
      <c r="L28" s="14"/>
      <c r="M28" s="130"/>
      <c r="N28" s="130"/>
    </row>
    <row r="29" spans="1:14" s="3" customFormat="1" ht="15.75" hidden="1">
      <c r="A29" s="1"/>
      <c r="B29" s="7"/>
      <c r="C29" s="100"/>
      <c r="D29" s="5"/>
      <c r="E29" s="5"/>
      <c r="F29" s="5"/>
      <c r="G29" s="5"/>
      <c r="H29" s="5"/>
      <c r="I29" s="5"/>
      <c r="J29" s="5">
        <f aca="true" t="shared" si="7" ref="J29:L32">D29+G29</f>
        <v>0</v>
      </c>
      <c r="K29" s="5">
        <f t="shared" si="7"/>
        <v>0</v>
      </c>
      <c r="L29" s="5">
        <f t="shared" si="7"/>
        <v>0</v>
      </c>
      <c r="M29" s="130"/>
      <c r="N29" s="130"/>
    </row>
    <row r="30" spans="1:14" s="3" customFormat="1" ht="15.75">
      <c r="A30" s="1">
        <v>18</v>
      </c>
      <c r="B30" s="122" t="s">
        <v>556</v>
      </c>
      <c r="C30" s="100">
        <v>2</v>
      </c>
      <c r="D30" s="5">
        <v>1726</v>
      </c>
      <c r="E30" s="5">
        <v>1726</v>
      </c>
      <c r="F30" s="5">
        <v>36</v>
      </c>
      <c r="G30" s="5">
        <v>466</v>
      </c>
      <c r="H30" s="5">
        <v>466</v>
      </c>
      <c r="I30" s="5">
        <v>9</v>
      </c>
      <c r="J30" s="5">
        <f t="shared" si="7"/>
        <v>2192</v>
      </c>
      <c r="K30" s="5">
        <f t="shared" si="7"/>
        <v>2192</v>
      </c>
      <c r="L30" s="5">
        <f t="shared" si="7"/>
        <v>45</v>
      </c>
      <c r="M30" s="130"/>
      <c r="N30" s="130"/>
    </row>
    <row r="31" spans="1:14" s="3" customFormat="1" ht="15.75">
      <c r="A31" s="1">
        <v>19</v>
      </c>
      <c r="B31" s="122" t="s">
        <v>538</v>
      </c>
      <c r="C31" s="100">
        <v>2</v>
      </c>
      <c r="D31" s="5">
        <v>19454</v>
      </c>
      <c r="E31" s="5">
        <v>19468</v>
      </c>
      <c r="F31" s="5">
        <v>19468</v>
      </c>
      <c r="G31" s="5">
        <v>5253</v>
      </c>
      <c r="H31" s="5">
        <v>5239</v>
      </c>
      <c r="I31" s="5">
        <v>5162</v>
      </c>
      <c r="J31" s="5">
        <f t="shared" si="7"/>
        <v>24707</v>
      </c>
      <c r="K31" s="5">
        <f t="shared" si="7"/>
        <v>24707</v>
      </c>
      <c r="L31" s="5">
        <f t="shared" si="7"/>
        <v>24630</v>
      </c>
      <c r="M31" s="130"/>
      <c r="N31" s="130"/>
    </row>
    <row r="32" spans="1:14" s="3" customFormat="1" ht="15.75">
      <c r="A32" s="1">
        <v>20</v>
      </c>
      <c r="B32" s="7" t="s">
        <v>584</v>
      </c>
      <c r="C32" s="100">
        <v>2</v>
      </c>
      <c r="D32" s="5">
        <v>0</v>
      </c>
      <c r="E32" s="5">
        <v>109</v>
      </c>
      <c r="F32" s="5">
        <v>0</v>
      </c>
      <c r="G32" s="5">
        <v>0</v>
      </c>
      <c r="H32" s="5">
        <v>30</v>
      </c>
      <c r="I32" s="5">
        <v>0</v>
      </c>
      <c r="J32" s="5">
        <f t="shared" si="7"/>
        <v>0</v>
      </c>
      <c r="K32" s="5">
        <f t="shared" si="7"/>
        <v>139</v>
      </c>
      <c r="L32" s="5">
        <f t="shared" si="7"/>
        <v>0</v>
      </c>
      <c r="M32" s="130"/>
      <c r="N32" s="130"/>
    </row>
    <row r="33" spans="1:14" s="3" customFormat="1" ht="15.75">
      <c r="A33" s="1">
        <v>21</v>
      </c>
      <c r="B33" s="7" t="s">
        <v>255</v>
      </c>
      <c r="C33" s="100"/>
      <c r="D33" s="5">
        <f>SUM(D29:D32)</f>
        <v>21180</v>
      </c>
      <c r="E33" s="5">
        <f>SUM(E29:E32)</f>
        <v>21303</v>
      </c>
      <c r="F33" s="5">
        <f>SUM(F29:F32)</f>
        <v>19504</v>
      </c>
      <c r="G33" s="116"/>
      <c r="H33" s="116"/>
      <c r="I33" s="116"/>
      <c r="J33" s="116"/>
      <c r="K33" s="116"/>
      <c r="L33" s="116"/>
      <c r="M33" s="130"/>
      <c r="N33" s="130"/>
    </row>
    <row r="34" spans="1:14" s="3" customFormat="1" ht="31.5" hidden="1">
      <c r="A34" s="1"/>
      <c r="B34" s="7" t="s">
        <v>256</v>
      </c>
      <c r="C34" s="100"/>
      <c r="D34" s="5"/>
      <c r="E34" s="5"/>
      <c r="F34" s="5"/>
      <c r="G34" s="116"/>
      <c r="H34" s="116"/>
      <c r="I34" s="116"/>
      <c r="J34" s="116"/>
      <c r="K34" s="116"/>
      <c r="L34" s="116"/>
      <c r="M34" s="130"/>
      <c r="N34" s="130"/>
    </row>
    <row r="35" spans="1:14" s="3" customFormat="1" ht="15.75" hidden="1">
      <c r="A35" s="1"/>
      <c r="B35" s="7"/>
      <c r="C35" s="100"/>
      <c r="D35" s="5"/>
      <c r="E35" s="5"/>
      <c r="F35" s="5"/>
      <c r="G35" s="5"/>
      <c r="H35" s="5"/>
      <c r="I35" s="5"/>
      <c r="J35" s="5">
        <f aca="true" t="shared" si="8" ref="J35:L36">D35+G35</f>
        <v>0</v>
      </c>
      <c r="K35" s="5">
        <f t="shared" si="8"/>
        <v>0</v>
      </c>
      <c r="L35" s="5">
        <f t="shared" si="8"/>
        <v>0</v>
      </c>
      <c r="M35" s="130"/>
      <c r="N35" s="130"/>
    </row>
    <row r="36" spans="1:14" s="3" customFormat="1" ht="15.75" hidden="1">
      <c r="A36" s="1"/>
      <c r="B36" s="7"/>
      <c r="C36" s="100"/>
      <c r="D36" s="5"/>
      <c r="E36" s="5"/>
      <c r="F36" s="5"/>
      <c r="G36" s="5"/>
      <c r="H36" s="5"/>
      <c r="I36" s="5"/>
      <c r="J36" s="5">
        <f t="shared" si="8"/>
        <v>0</v>
      </c>
      <c r="K36" s="5">
        <f t="shared" si="8"/>
        <v>0</v>
      </c>
      <c r="L36" s="5">
        <f t="shared" si="8"/>
        <v>0</v>
      </c>
      <c r="M36" s="130"/>
      <c r="N36" s="130"/>
    </row>
    <row r="37" spans="1:14" s="3" customFormat="1" ht="31.5" hidden="1">
      <c r="A37" s="1"/>
      <c r="B37" s="7" t="s">
        <v>257</v>
      </c>
      <c r="C37" s="100"/>
      <c r="D37" s="5">
        <f>SUM(D35:D36)</f>
        <v>0</v>
      </c>
      <c r="E37" s="5">
        <f>SUM(E35:E36)</f>
        <v>0</v>
      </c>
      <c r="F37" s="5">
        <f>SUM(F35:F36)</f>
        <v>0</v>
      </c>
      <c r="G37" s="116"/>
      <c r="H37" s="116"/>
      <c r="I37" s="116"/>
      <c r="J37" s="116"/>
      <c r="K37" s="116"/>
      <c r="L37" s="116"/>
      <c r="M37" s="130"/>
      <c r="N37" s="130"/>
    </row>
    <row r="38" spans="1:14" s="3" customFormat="1" ht="47.25">
      <c r="A38" s="1">
        <v>22</v>
      </c>
      <c r="B38" s="7" t="s">
        <v>258</v>
      </c>
      <c r="C38" s="100"/>
      <c r="D38" s="116"/>
      <c r="E38" s="116"/>
      <c r="F38" s="116"/>
      <c r="G38" s="5">
        <f>SUM(G28:G37)</f>
        <v>5719</v>
      </c>
      <c r="H38" s="5">
        <f>SUM(H28:H37)</f>
        <v>5735</v>
      </c>
      <c r="I38" s="5">
        <f>SUM(I28:I37)</f>
        <v>5171</v>
      </c>
      <c r="J38" s="116"/>
      <c r="K38" s="116"/>
      <c r="L38" s="116"/>
      <c r="M38" s="130"/>
      <c r="N38" s="130"/>
    </row>
    <row r="39" spans="1:14" s="3" customFormat="1" ht="15.75">
      <c r="A39" s="1">
        <v>23</v>
      </c>
      <c r="B39" s="9" t="s">
        <v>56</v>
      </c>
      <c r="C39" s="100"/>
      <c r="D39" s="14">
        <f aca="true" t="shared" si="9" ref="D39:I39">SUM(D40:D42)</f>
        <v>21180</v>
      </c>
      <c r="E39" s="14">
        <f t="shared" si="9"/>
        <v>21303</v>
      </c>
      <c r="F39" s="14">
        <f t="shared" si="9"/>
        <v>19504</v>
      </c>
      <c r="G39" s="14">
        <f t="shared" si="9"/>
        <v>5719</v>
      </c>
      <c r="H39" s="14">
        <f t="shared" si="9"/>
        <v>5735</v>
      </c>
      <c r="I39" s="14">
        <f t="shared" si="9"/>
        <v>5171</v>
      </c>
      <c r="J39" s="14">
        <f aca="true" t="shared" si="10" ref="J39:L42">D39+G39</f>
        <v>26899</v>
      </c>
      <c r="K39" s="14">
        <f t="shared" si="10"/>
        <v>27038</v>
      </c>
      <c r="L39" s="14">
        <f t="shared" si="10"/>
        <v>24675</v>
      </c>
      <c r="M39" s="130"/>
      <c r="N39" s="130"/>
    </row>
    <row r="40" spans="1:14" s="3" customFormat="1" ht="31.5">
      <c r="A40" s="1">
        <v>24</v>
      </c>
      <c r="B40" s="88" t="s">
        <v>464</v>
      </c>
      <c r="C40" s="100">
        <v>1</v>
      </c>
      <c r="D40" s="5">
        <f aca="true" t="shared" si="11" ref="D40:I40">SUMIF($C$28:$C$39,"1",D$28:D$39)</f>
        <v>0</v>
      </c>
      <c r="E40" s="5">
        <f t="shared" si="11"/>
        <v>0</v>
      </c>
      <c r="F40" s="5">
        <f t="shared" si="11"/>
        <v>0</v>
      </c>
      <c r="G40" s="5">
        <f t="shared" si="11"/>
        <v>0</v>
      </c>
      <c r="H40" s="5">
        <f t="shared" si="11"/>
        <v>0</v>
      </c>
      <c r="I40" s="5">
        <f t="shared" si="11"/>
        <v>0</v>
      </c>
      <c r="J40" s="5">
        <f t="shared" si="10"/>
        <v>0</v>
      </c>
      <c r="K40" s="5">
        <f t="shared" si="10"/>
        <v>0</v>
      </c>
      <c r="L40" s="5">
        <f t="shared" si="10"/>
        <v>0</v>
      </c>
      <c r="M40" s="130"/>
      <c r="N40" s="130"/>
    </row>
    <row r="41" spans="1:14" s="3" customFormat="1" ht="15.75">
      <c r="A41" s="1">
        <v>25</v>
      </c>
      <c r="B41" s="88" t="s">
        <v>284</v>
      </c>
      <c r="C41" s="100">
        <v>2</v>
      </c>
      <c r="D41" s="5">
        <f aca="true" t="shared" si="12" ref="D41:I41">SUMIF($C$28:$C$39,"2",D$28:D$39)</f>
        <v>21180</v>
      </c>
      <c r="E41" s="5">
        <f t="shared" si="12"/>
        <v>21303</v>
      </c>
      <c r="F41" s="5">
        <f t="shared" si="12"/>
        <v>19504</v>
      </c>
      <c r="G41" s="5">
        <f t="shared" si="12"/>
        <v>5719</v>
      </c>
      <c r="H41" s="5">
        <f t="shared" si="12"/>
        <v>5735</v>
      </c>
      <c r="I41" s="5">
        <f t="shared" si="12"/>
        <v>5171</v>
      </c>
      <c r="J41" s="5">
        <f t="shared" si="10"/>
        <v>26899</v>
      </c>
      <c r="K41" s="5">
        <f t="shared" si="10"/>
        <v>27038</v>
      </c>
      <c r="L41" s="5">
        <f t="shared" si="10"/>
        <v>24675</v>
      </c>
      <c r="M41" s="130"/>
      <c r="N41" s="130"/>
    </row>
    <row r="42" spans="1:14" s="3" customFormat="1" ht="15.75">
      <c r="A42" s="1">
        <v>26</v>
      </c>
      <c r="B42" s="88" t="s">
        <v>140</v>
      </c>
      <c r="C42" s="100">
        <v>3</v>
      </c>
      <c r="D42" s="5">
        <f aca="true" t="shared" si="13" ref="D42:I42">SUMIF($C$28:$C$39,"3",D$28:D$39)</f>
        <v>0</v>
      </c>
      <c r="E42" s="5">
        <f t="shared" si="13"/>
        <v>0</v>
      </c>
      <c r="F42" s="5">
        <f t="shared" si="13"/>
        <v>0</v>
      </c>
      <c r="G42" s="5">
        <f t="shared" si="13"/>
        <v>0</v>
      </c>
      <c r="H42" s="5">
        <f t="shared" si="13"/>
        <v>0</v>
      </c>
      <c r="I42" s="5">
        <f t="shared" si="13"/>
        <v>0</v>
      </c>
      <c r="J42" s="5">
        <f t="shared" si="10"/>
        <v>0</v>
      </c>
      <c r="K42" s="5">
        <f t="shared" si="10"/>
        <v>0</v>
      </c>
      <c r="L42" s="5">
        <f t="shared" si="10"/>
        <v>0</v>
      </c>
      <c r="M42" s="130"/>
      <c r="N42" s="130"/>
    </row>
    <row r="43" spans="1:14" s="3" customFormat="1" ht="31.5">
      <c r="A43" s="1">
        <v>27</v>
      </c>
      <c r="B43" s="105" t="s">
        <v>259</v>
      </c>
      <c r="C43" s="100"/>
      <c r="D43" s="14"/>
      <c r="E43" s="14"/>
      <c r="F43" s="14"/>
      <c r="G43" s="14"/>
      <c r="H43" s="14"/>
      <c r="I43" s="14"/>
      <c r="J43" s="14"/>
      <c r="K43" s="14"/>
      <c r="L43" s="14"/>
      <c r="M43" s="130"/>
      <c r="N43" s="130"/>
    </row>
    <row r="44" spans="1:14" s="3" customFormat="1" ht="47.25" hidden="1">
      <c r="A44" s="1"/>
      <c r="B44" s="63" t="s">
        <v>262</v>
      </c>
      <c r="C44" s="100"/>
      <c r="D44" s="5"/>
      <c r="E44" s="5"/>
      <c r="F44" s="5"/>
      <c r="G44" s="116"/>
      <c r="H44" s="116"/>
      <c r="I44" s="116"/>
      <c r="J44" s="5">
        <f aca="true" t="shared" si="14" ref="J44:J64">D44+G44</f>
        <v>0</v>
      </c>
      <c r="K44" s="5">
        <f aca="true" t="shared" si="15" ref="K44:K64">E44+H44</f>
        <v>0</v>
      </c>
      <c r="L44" s="5">
        <f aca="true" t="shared" si="16" ref="L44:L64">F44+I44</f>
        <v>0</v>
      </c>
      <c r="M44" s="130"/>
      <c r="N44" s="130"/>
    </row>
    <row r="45" spans="1:14" s="3" customFormat="1" ht="15.75" hidden="1">
      <c r="A45" s="1"/>
      <c r="B45" s="63"/>
      <c r="C45" s="100"/>
      <c r="D45" s="5"/>
      <c r="E45" s="5"/>
      <c r="F45" s="5"/>
      <c r="G45" s="116"/>
      <c r="H45" s="116"/>
      <c r="I45" s="116"/>
      <c r="J45" s="5">
        <f t="shared" si="14"/>
        <v>0</v>
      </c>
      <c r="K45" s="5">
        <f t="shared" si="15"/>
        <v>0</v>
      </c>
      <c r="L45" s="5">
        <f t="shared" si="16"/>
        <v>0</v>
      </c>
      <c r="M45" s="130"/>
      <c r="N45" s="130"/>
    </row>
    <row r="46" spans="1:14" s="3" customFormat="1" ht="47.25" hidden="1">
      <c r="A46" s="1"/>
      <c r="B46" s="63" t="s">
        <v>261</v>
      </c>
      <c r="C46" s="100"/>
      <c r="D46" s="5"/>
      <c r="E46" s="5"/>
      <c r="F46" s="5"/>
      <c r="G46" s="116"/>
      <c r="H46" s="116"/>
      <c r="I46" s="116"/>
      <c r="J46" s="5">
        <f t="shared" si="14"/>
        <v>0</v>
      </c>
      <c r="K46" s="5">
        <f t="shared" si="15"/>
        <v>0</v>
      </c>
      <c r="L46" s="5">
        <f t="shared" si="16"/>
        <v>0</v>
      </c>
      <c r="M46" s="130"/>
      <c r="N46" s="130"/>
    </row>
    <row r="47" spans="1:14" s="3" customFormat="1" ht="15.75" hidden="1">
      <c r="A47" s="1"/>
      <c r="B47" s="63"/>
      <c r="C47" s="100"/>
      <c r="D47" s="5"/>
      <c r="E47" s="5"/>
      <c r="F47" s="5"/>
      <c r="G47" s="116"/>
      <c r="H47" s="116"/>
      <c r="I47" s="116"/>
      <c r="J47" s="5">
        <f t="shared" si="14"/>
        <v>0</v>
      </c>
      <c r="K47" s="5">
        <f t="shared" si="15"/>
        <v>0</v>
      </c>
      <c r="L47" s="5">
        <f t="shared" si="16"/>
        <v>0</v>
      </c>
      <c r="M47" s="130"/>
      <c r="N47" s="130"/>
    </row>
    <row r="48" spans="1:14" s="3" customFormat="1" ht="47.25" hidden="1">
      <c r="A48" s="1"/>
      <c r="B48" s="63" t="s">
        <v>260</v>
      </c>
      <c r="C48" s="100"/>
      <c r="D48" s="5"/>
      <c r="E48" s="5"/>
      <c r="F48" s="5"/>
      <c r="G48" s="116"/>
      <c r="H48" s="116"/>
      <c r="I48" s="116"/>
      <c r="J48" s="5">
        <f t="shared" si="14"/>
        <v>0</v>
      </c>
      <c r="K48" s="5">
        <f t="shared" si="15"/>
        <v>0</v>
      </c>
      <c r="L48" s="5">
        <f t="shared" si="16"/>
        <v>0</v>
      </c>
      <c r="M48" s="130"/>
      <c r="N48" s="130"/>
    </row>
    <row r="49" spans="1:14" s="3" customFormat="1" ht="34.5" customHeight="1">
      <c r="A49" s="1">
        <v>28</v>
      </c>
      <c r="B49" s="88" t="s">
        <v>557</v>
      </c>
      <c r="C49" s="100">
        <v>2</v>
      </c>
      <c r="D49" s="5">
        <v>461</v>
      </c>
      <c r="E49" s="5">
        <v>129</v>
      </c>
      <c r="F49" s="5">
        <v>41</v>
      </c>
      <c r="G49" s="116"/>
      <c r="H49" s="116"/>
      <c r="I49" s="116"/>
      <c r="J49" s="5">
        <f t="shared" si="14"/>
        <v>461</v>
      </c>
      <c r="K49" s="5">
        <f t="shared" si="15"/>
        <v>129</v>
      </c>
      <c r="L49" s="5">
        <f t="shared" si="16"/>
        <v>41</v>
      </c>
      <c r="M49" s="130"/>
      <c r="N49" s="130"/>
    </row>
    <row r="50" spans="1:14" s="3" customFormat="1" ht="47.25">
      <c r="A50" s="1">
        <v>29</v>
      </c>
      <c r="B50" s="63" t="s">
        <v>572</v>
      </c>
      <c r="C50" s="100">
        <v>2</v>
      </c>
      <c r="D50" s="5">
        <v>0</v>
      </c>
      <c r="E50" s="5">
        <v>1068</v>
      </c>
      <c r="F50" s="5">
        <v>1068</v>
      </c>
      <c r="G50" s="116"/>
      <c r="H50" s="116"/>
      <c r="I50" s="116"/>
      <c r="J50" s="5">
        <f t="shared" si="14"/>
        <v>0</v>
      </c>
      <c r="K50" s="5">
        <f t="shared" si="15"/>
        <v>1068</v>
      </c>
      <c r="L50" s="5">
        <f t="shared" si="16"/>
        <v>1068</v>
      </c>
      <c r="M50" s="130"/>
      <c r="N50" s="130"/>
    </row>
    <row r="51" spans="1:14" s="3" customFormat="1" ht="63">
      <c r="A51" s="1">
        <v>30</v>
      </c>
      <c r="B51" s="63" t="s">
        <v>444</v>
      </c>
      <c r="C51" s="100"/>
      <c r="D51" s="5">
        <f>SUM(D49+D50)</f>
        <v>461</v>
      </c>
      <c r="E51" s="5">
        <f>SUM(E49+E50)</f>
        <v>1197</v>
      </c>
      <c r="F51" s="5">
        <f>SUM(F49+F50)</f>
        <v>1109</v>
      </c>
      <c r="G51" s="116"/>
      <c r="H51" s="116"/>
      <c r="I51" s="116"/>
      <c r="J51" s="5">
        <f t="shared" si="14"/>
        <v>461</v>
      </c>
      <c r="K51" s="5">
        <f t="shared" si="15"/>
        <v>1197</v>
      </c>
      <c r="L51" s="5">
        <f t="shared" si="16"/>
        <v>1109</v>
      </c>
      <c r="M51" s="130"/>
      <c r="N51" s="130"/>
    </row>
    <row r="52" spans="1:14" s="3" customFormat="1" ht="47.25" hidden="1">
      <c r="A52" s="1"/>
      <c r="B52" s="63" t="s">
        <v>263</v>
      </c>
      <c r="C52" s="100"/>
      <c r="D52" s="5"/>
      <c r="E52" s="5"/>
      <c r="F52" s="5"/>
      <c r="G52" s="116"/>
      <c r="H52" s="116"/>
      <c r="I52" s="116"/>
      <c r="J52" s="5">
        <f t="shared" si="14"/>
        <v>0</v>
      </c>
      <c r="K52" s="5">
        <f t="shared" si="15"/>
        <v>0</v>
      </c>
      <c r="L52" s="5">
        <f t="shared" si="16"/>
        <v>0</v>
      </c>
      <c r="M52" s="130"/>
      <c r="N52" s="130"/>
    </row>
    <row r="53" spans="1:14" s="3" customFormat="1" ht="15.75" hidden="1">
      <c r="A53" s="1"/>
      <c r="B53" s="63"/>
      <c r="C53" s="100"/>
      <c r="D53" s="5"/>
      <c r="E53" s="5"/>
      <c r="F53" s="5"/>
      <c r="G53" s="116"/>
      <c r="H53" s="116"/>
      <c r="I53" s="116"/>
      <c r="J53" s="5">
        <f t="shared" si="14"/>
        <v>0</v>
      </c>
      <c r="K53" s="5">
        <f t="shared" si="15"/>
        <v>0</v>
      </c>
      <c r="L53" s="5">
        <f t="shared" si="16"/>
        <v>0</v>
      </c>
      <c r="M53" s="130"/>
      <c r="N53" s="130"/>
    </row>
    <row r="54" spans="1:14" s="3" customFormat="1" ht="47.25" hidden="1">
      <c r="A54" s="1"/>
      <c r="B54" s="63" t="s">
        <v>264</v>
      </c>
      <c r="C54" s="100"/>
      <c r="D54" s="5"/>
      <c r="E54" s="5"/>
      <c r="F54" s="5"/>
      <c r="G54" s="116"/>
      <c r="H54" s="116"/>
      <c r="I54" s="116"/>
      <c r="J54" s="5">
        <f t="shared" si="14"/>
        <v>0</v>
      </c>
      <c r="K54" s="5">
        <f t="shared" si="15"/>
        <v>0</v>
      </c>
      <c r="L54" s="5">
        <f t="shared" si="16"/>
        <v>0</v>
      </c>
      <c r="M54" s="130"/>
      <c r="N54" s="130"/>
    </row>
    <row r="55" spans="1:14" s="3" customFormat="1" ht="15.75" hidden="1">
      <c r="A55" s="1"/>
      <c r="B55" s="63"/>
      <c r="C55" s="100"/>
      <c r="D55" s="5"/>
      <c r="E55" s="5"/>
      <c r="F55" s="5"/>
      <c r="G55" s="116"/>
      <c r="H55" s="116"/>
      <c r="I55" s="116"/>
      <c r="J55" s="5">
        <f t="shared" si="14"/>
        <v>0</v>
      </c>
      <c r="K55" s="5">
        <f t="shared" si="15"/>
        <v>0</v>
      </c>
      <c r="L55" s="5">
        <f t="shared" si="16"/>
        <v>0</v>
      </c>
      <c r="M55" s="130"/>
      <c r="N55" s="130"/>
    </row>
    <row r="56" spans="1:14" s="3" customFormat="1" ht="15.75" hidden="1">
      <c r="A56" s="1"/>
      <c r="B56" s="63" t="s">
        <v>265</v>
      </c>
      <c r="C56" s="100"/>
      <c r="D56" s="5"/>
      <c r="E56" s="5"/>
      <c r="F56" s="5"/>
      <c r="G56" s="116"/>
      <c r="H56" s="116"/>
      <c r="I56" s="116"/>
      <c r="J56" s="5">
        <f t="shared" si="14"/>
        <v>0</v>
      </c>
      <c r="K56" s="5">
        <f t="shared" si="15"/>
        <v>0</v>
      </c>
      <c r="L56" s="5">
        <f t="shared" si="16"/>
        <v>0</v>
      </c>
      <c r="M56" s="130"/>
      <c r="N56" s="130"/>
    </row>
    <row r="57" spans="1:14" s="3" customFormat="1" ht="15.75" hidden="1">
      <c r="A57" s="1"/>
      <c r="B57" s="63"/>
      <c r="C57" s="100"/>
      <c r="D57" s="5"/>
      <c r="E57" s="5"/>
      <c r="F57" s="5"/>
      <c r="G57" s="116"/>
      <c r="H57" s="116"/>
      <c r="I57" s="116"/>
      <c r="J57" s="5">
        <f t="shared" si="14"/>
        <v>0</v>
      </c>
      <c r="K57" s="5">
        <f t="shared" si="15"/>
        <v>0</v>
      </c>
      <c r="L57" s="5">
        <f t="shared" si="16"/>
        <v>0</v>
      </c>
      <c r="M57" s="130"/>
      <c r="N57" s="130"/>
    </row>
    <row r="58" spans="1:14" s="3" customFormat="1" ht="15.75" hidden="1">
      <c r="A58" s="1"/>
      <c r="B58" s="88"/>
      <c r="C58" s="100"/>
      <c r="D58" s="5"/>
      <c r="E58" s="5"/>
      <c r="F58" s="5"/>
      <c r="G58" s="116"/>
      <c r="H58" s="116"/>
      <c r="I58" s="116"/>
      <c r="J58" s="5">
        <f t="shared" si="14"/>
        <v>0</v>
      </c>
      <c r="K58" s="5">
        <f t="shared" si="15"/>
        <v>0</v>
      </c>
      <c r="L58" s="5">
        <f t="shared" si="16"/>
        <v>0</v>
      </c>
      <c r="M58" s="130"/>
      <c r="N58" s="130"/>
    </row>
    <row r="59" spans="1:14" s="3" customFormat="1" ht="31.5" hidden="1">
      <c r="A59" s="1"/>
      <c r="B59" s="63" t="s">
        <v>266</v>
      </c>
      <c r="C59" s="100"/>
      <c r="D59" s="5"/>
      <c r="E59" s="5"/>
      <c r="F59" s="5"/>
      <c r="G59" s="116"/>
      <c r="H59" s="116"/>
      <c r="I59" s="116"/>
      <c r="J59" s="5">
        <f t="shared" si="14"/>
        <v>0</v>
      </c>
      <c r="K59" s="5">
        <f t="shared" si="15"/>
        <v>0</v>
      </c>
      <c r="L59" s="5">
        <f t="shared" si="16"/>
        <v>0</v>
      </c>
      <c r="M59" s="130"/>
      <c r="N59" s="130"/>
    </row>
    <row r="60" spans="1:14" s="3" customFormat="1" ht="31.5">
      <c r="A60" s="1">
        <v>31</v>
      </c>
      <c r="B60" s="9" t="s">
        <v>57</v>
      </c>
      <c r="C60" s="100"/>
      <c r="D60" s="14">
        <f aca="true" t="shared" si="17" ref="D60:I60">SUM(D61:D63)</f>
        <v>461</v>
      </c>
      <c r="E60" s="14">
        <f t="shared" si="17"/>
        <v>1197</v>
      </c>
      <c r="F60" s="14">
        <f t="shared" si="17"/>
        <v>1109</v>
      </c>
      <c r="G60" s="14">
        <f t="shared" si="17"/>
        <v>0</v>
      </c>
      <c r="H60" s="14">
        <f t="shared" si="17"/>
        <v>0</v>
      </c>
      <c r="I60" s="14">
        <f t="shared" si="17"/>
        <v>0</v>
      </c>
      <c r="J60" s="14">
        <f t="shared" si="14"/>
        <v>461</v>
      </c>
      <c r="K60" s="14">
        <f t="shared" si="15"/>
        <v>1197</v>
      </c>
      <c r="L60" s="14">
        <f t="shared" si="16"/>
        <v>1109</v>
      </c>
      <c r="M60" s="130"/>
      <c r="N60" s="130"/>
    </row>
    <row r="61" spans="1:14" s="3" customFormat="1" ht="31.5">
      <c r="A61" s="1">
        <v>32</v>
      </c>
      <c r="B61" s="88" t="s">
        <v>464</v>
      </c>
      <c r="C61" s="100">
        <v>1</v>
      </c>
      <c r="D61" s="5">
        <f aca="true" t="shared" si="18" ref="D61:I61">SUMIF($C$43:$C$60,"1",D$43:D$60)</f>
        <v>0</v>
      </c>
      <c r="E61" s="5">
        <f t="shared" si="18"/>
        <v>0</v>
      </c>
      <c r="F61" s="5">
        <f t="shared" si="18"/>
        <v>0</v>
      </c>
      <c r="G61" s="5">
        <f t="shared" si="18"/>
        <v>0</v>
      </c>
      <c r="H61" s="5">
        <f t="shared" si="18"/>
        <v>0</v>
      </c>
      <c r="I61" s="5">
        <f t="shared" si="18"/>
        <v>0</v>
      </c>
      <c r="J61" s="5">
        <f t="shared" si="14"/>
        <v>0</v>
      </c>
      <c r="K61" s="5">
        <f t="shared" si="15"/>
        <v>0</v>
      </c>
      <c r="L61" s="5">
        <f t="shared" si="16"/>
        <v>0</v>
      </c>
      <c r="M61" s="130"/>
      <c r="N61" s="130"/>
    </row>
    <row r="62" spans="1:14" s="3" customFormat="1" ht="15.75">
      <c r="A62" s="1">
        <v>33</v>
      </c>
      <c r="B62" s="88" t="s">
        <v>284</v>
      </c>
      <c r="C62" s="100">
        <v>2</v>
      </c>
      <c r="D62" s="5">
        <f aca="true" t="shared" si="19" ref="D62:I62">SUMIF($C$43:$C$60,"2",D$43:D$60)</f>
        <v>461</v>
      </c>
      <c r="E62" s="5">
        <f t="shared" si="19"/>
        <v>1197</v>
      </c>
      <c r="F62" s="5">
        <f t="shared" si="19"/>
        <v>1109</v>
      </c>
      <c r="G62" s="5">
        <f t="shared" si="19"/>
        <v>0</v>
      </c>
      <c r="H62" s="5">
        <f t="shared" si="19"/>
        <v>0</v>
      </c>
      <c r="I62" s="5">
        <f t="shared" si="19"/>
        <v>0</v>
      </c>
      <c r="J62" s="5">
        <f t="shared" si="14"/>
        <v>461</v>
      </c>
      <c r="K62" s="5">
        <f t="shared" si="15"/>
        <v>1197</v>
      </c>
      <c r="L62" s="5">
        <f t="shared" si="16"/>
        <v>1109</v>
      </c>
      <c r="M62" s="130"/>
      <c r="N62" s="130"/>
    </row>
    <row r="63" spans="1:14" s="3" customFormat="1" ht="15.75">
      <c r="A63" s="1">
        <v>34</v>
      </c>
      <c r="B63" s="88" t="s">
        <v>140</v>
      </c>
      <c r="C63" s="100">
        <v>3</v>
      </c>
      <c r="D63" s="5">
        <f aca="true" t="shared" si="20" ref="D63:I63">SUMIF($C$43:$C$60,"3",D$43:D$60)</f>
        <v>0</v>
      </c>
      <c r="E63" s="5">
        <f t="shared" si="20"/>
        <v>0</v>
      </c>
      <c r="F63" s="5">
        <f t="shared" si="20"/>
        <v>0</v>
      </c>
      <c r="G63" s="5">
        <f t="shared" si="20"/>
        <v>0</v>
      </c>
      <c r="H63" s="5">
        <f t="shared" si="20"/>
        <v>0</v>
      </c>
      <c r="I63" s="5">
        <f t="shared" si="20"/>
        <v>0</v>
      </c>
      <c r="J63" s="5">
        <f t="shared" si="14"/>
        <v>0</v>
      </c>
      <c r="K63" s="5">
        <f t="shared" si="15"/>
        <v>0</v>
      </c>
      <c r="L63" s="5">
        <f t="shared" si="16"/>
        <v>0</v>
      </c>
      <c r="M63" s="130"/>
      <c r="N63" s="130"/>
    </row>
    <row r="64" spans="1:14" s="3" customFormat="1" ht="31.5">
      <c r="A64" s="1">
        <v>35</v>
      </c>
      <c r="B64" s="9" t="s">
        <v>193</v>
      </c>
      <c r="C64" s="100"/>
      <c r="D64" s="14">
        <f aca="true" t="shared" si="21" ref="D64:I64">D24+D39+D60</f>
        <v>45270</v>
      </c>
      <c r="E64" s="14">
        <f t="shared" si="21"/>
        <v>46129</v>
      </c>
      <c r="F64" s="14">
        <f t="shared" si="21"/>
        <v>23613</v>
      </c>
      <c r="G64" s="14">
        <f t="shared" si="21"/>
        <v>9670</v>
      </c>
      <c r="H64" s="14">
        <f t="shared" si="21"/>
        <v>9686</v>
      </c>
      <c r="I64" s="14">
        <f t="shared" si="21"/>
        <v>5171</v>
      </c>
      <c r="J64" s="14">
        <f t="shared" si="14"/>
        <v>54940</v>
      </c>
      <c r="K64" s="14">
        <f t="shared" si="15"/>
        <v>55815</v>
      </c>
      <c r="L64" s="14">
        <f t="shared" si="16"/>
        <v>28784</v>
      </c>
      <c r="M64" s="130"/>
      <c r="N64" s="130"/>
    </row>
    <row r="65" spans="11:12" ht="15.75">
      <c r="K65" s="136"/>
      <c r="L65" s="136"/>
    </row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90" ht="15.75"/>
    <row r="91" ht="15.75"/>
    <row r="92" ht="15.75"/>
    <row r="93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</sheetData>
  <sheetProtection/>
  <mergeCells count="7">
    <mergeCell ref="B5:B6"/>
    <mergeCell ref="C5:C6"/>
    <mergeCell ref="A1:K1"/>
    <mergeCell ref="A2:K2"/>
    <mergeCell ref="J5:L5"/>
    <mergeCell ref="D5:F5"/>
    <mergeCell ref="G5:I5"/>
  </mergeCells>
  <printOptions horizontalCentered="1"/>
  <pageMargins left="0.7086614173228347" right="0.4724409448818898" top="0.5511811023622047" bottom="0.35433070866141736" header="0.31496062992125984" footer="0.31496062992125984"/>
  <pageSetup horizontalDpi="300" verticalDpi="300" orientation="landscape" paperSize="9" scale="65" r:id="rId3"/>
  <headerFooter>
    <oddHeader>&amp;R&amp;"Arial,Normál"&amp;10 2. melléklet a 4/2016.(IV.27.)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29" t="s">
        <v>551</v>
      </c>
      <c r="B1" s="329"/>
      <c r="C1" s="329"/>
      <c r="D1" s="329"/>
      <c r="E1" s="329"/>
      <c r="F1" s="329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27" t="s">
        <v>9</v>
      </c>
      <c r="C4" s="6" t="s">
        <v>48</v>
      </c>
      <c r="D4" s="6" t="s">
        <v>102</v>
      </c>
      <c r="E4" s="6" t="s">
        <v>438</v>
      </c>
      <c r="F4" s="6" t="s">
        <v>470</v>
      </c>
    </row>
    <row r="5" spans="1:6" s="10" customFormat="1" ht="15.75">
      <c r="A5" s="1">
        <v>2</v>
      </c>
      <c r="B5" s="328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86</v>
      </c>
      <c r="C6" s="62">
        <f>C7+C18</f>
        <v>0</v>
      </c>
      <c r="D6" s="62">
        <f>D7+D18</f>
        <v>0</v>
      </c>
      <c r="E6" s="62">
        <f>E7+E18</f>
        <v>0</v>
      </c>
      <c r="F6" s="62">
        <f>F7+F18</f>
        <v>0</v>
      </c>
      <c r="G6" s="12"/>
    </row>
    <row r="7" spans="1:7" s="10" customFormat="1" ht="31.5" hidden="1">
      <c r="A7" s="1">
        <v>4</v>
      </c>
      <c r="B7" s="8" t="s">
        <v>87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88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2">
      <selection activeCell="C25" sqref="C25"/>
    </sheetView>
  </sheetViews>
  <sheetFormatPr defaultColWidth="9.140625" defaultRowHeight="15"/>
  <cols>
    <col min="1" max="1" width="58.28125" style="55" customWidth="1"/>
    <col min="2" max="2" width="13.8515625" style="55" customWidth="1"/>
    <col min="3" max="3" width="13.140625" style="55" customWidth="1"/>
    <col min="4" max="138" width="9.140625" style="54" customWidth="1"/>
    <col min="139" max="16384" width="9.140625" style="55" customWidth="1"/>
  </cols>
  <sheetData>
    <row r="1" spans="1:138" s="51" customFormat="1" ht="33" customHeight="1">
      <c r="A1" s="351" t="s">
        <v>552</v>
      </c>
      <c r="B1" s="351"/>
      <c r="C1" s="35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</row>
    <row r="2" spans="2:138" s="52" customFormat="1" ht="21.75" customHeight="1">
      <c r="B2" s="53"/>
      <c r="C2" s="5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</row>
    <row r="3" spans="1:138" s="57" customFormat="1" ht="30" customHeight="1">
      <c r="A3" s="75" t="s">
        <v>67</v>
      </c>
      <c r="B3" s="56" t="s">
        <v>68</v>
      </c>
      <c r="C3" s="56" t="s">
        <v>597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</row>
    <row r="4" spans="1:138" s="57" customFormat="1" ht="31.5">
      <c r="A4" s="76" t="s">
        <v>69</v>
      </c>
      <c r="B4" s="58">
        <f>SUM(B5:B6)</f>
        <v>0</v>
      </c>
      <c r="C4" s="58">
        <f>SUM(C5:C6)</f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</row>
    <row r="5" spans="1:138" s="57" customFormat="1" ht="18">
      <c r="A5" s="77" t="s">
        <v>70</v>
      </c>
      <c r="B5" s="58">
        <v>0</v>
      </c>
      <c r="C5" s="58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</row>
    <row r="6" spans="1:138" s="57" customFormat="1" ht="18">
      <c r="A6" s="77" t="s">
        <v>71</v>
      </c>
      <c r="B6" s="58">
        <v>0</v>
      </c>
      <c r="C6" s="58">
        <v>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</row>
    <row r="7" spans="1:3" ht="31.5">
      <c r="A7" s="76" t="s">
        <v>72</v>
      </c>
      <c r="B7" s="58">
        <v>0</v>
      </c>
      <c r="C7" s="58">
        <v>0</v>
      </c>
    </row>
    <row r="8" spans="1:3" ht="31.5">
      <c r="A8" s="78" t="s">
        <v>73</v>
      </c>
      <c r="B8" s="59">
        <f>SUM(B9:B10)</f>
        <v>0</v>
      </c>
      <c r="C8" s="59">
        <f>SUM(C9:C10)</f>
        <v>0</v>
      </c>
    </row>
    <row r="9" spans="1:138" s="57" customFormat="1" ht="30">
      <c r="A9" s="79" t="s">
        <v>74</v>
      </c>
      <c r="B9" s="60">
        <v>0</v>
      </c>
      <c r="C9" s="60">
        <v>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</row>
    <row r="10" spans="1:138" s="57" customFormat="1" ht="30">
      <c r="A10" s="79" t="s">
        <v>75</v>
      </c>
      <c r="B10" s="60">
        <v>0</v>
      </c>
      <c r="C10" s="60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</row>
    <row r="11" spans="1:138" s="57" customFormat="1" ht="31.5">
      <c r="A11" s="78" t="s">
        <v>76</v>
      </c>
      <c r="B11" s="59">
        <v>0</v>
      </c>
      <c r="C11" s="59"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</row>
    <row r="12" spans="1:138" s="57" customFormat="1" ht="31.5">
      <c r="A12" s="78" t="s">
        <v>77</v>
      </c>
      <c r="B12" s="59">
        <f>SUM(B13,B16,B19,B25,B22)</f>
        <v>1258</v>
      </c>
      <c r="C12" s="59">
        <f>SUM(C13,C16,C19,C25,C22)</f>
        <v>1270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</row>
    <row r="13" spans="1:3" ht="18">
      <c r="A13" s="79" t="s">
        <v>78</v>
      </c>
      <c r="B13" s="60">
        <v>0</v>
      </c>
      <c r="C13" s="60">
        <v>0</v>
      </c>
    </row>
    <row r="14" spans="1:138" s="57" customFormat="1" ht="18">
      <c r="A14" s="80" t="s">
        <v>79</v>
      </c>
      <c r="B14" s="61">
        <v>0</v>
      </c>
      <c r="C14" s="61"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</row>
    <row r="15" spans="1:138" s="57" customFormat="1" ht="25.5">
      <c r="A15" s="80" t="s">
        <v>80</v>
      </c>
      <c r="B15" s="61">
        <v>0</v>
      </c>
      <c r="C15" s="61">
        <v>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</row>
    <row r="16" spans="1:138" s="57" customFormat="1" ht="30">
      <c r="A16" s="79" t="s">
        <v>81</v>
      </c>
      <c r="B16" s="60">
        <f>SUM(B17:B18)</f>
        <v>1258</v>
      </c>
      <c r="C16" s="60">
        <f>SUM(C17:C18)</f>
        <v>1250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</row>
    <row r="17" spans="1:138" s="57" customFormat="1" ht="18">
      <c r="A17" s="80" t="s">
        <v>79</v>
      </c>
      <c r="B17" s="61">
        <v>1258</v>
      </c>
      <c r="C17" s="61">
        <v>1250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</row>
    <row r="18" spans="1:138" s="57" customFormat="1" ht="25.5">
      <c r="A18" s="80" t="s">
        <v>80</v>
      </c>
      <c r="B18" s="61">
        <v>0</v>
      </c>
      <c r="C18" s="61">
        <v>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</row>
    <row r="19" spans="1:138" s="57" customFormat="1" ht="18">
      <c r="A19" s="79" t="s">
        <v>128</v>
      </c>
      <c r="B19" s="60">
        <f>SUM(B20:B21)</f>
        <v>0</v>
      </c>
      <c r="C19" s="60">
        <f>SUM(C20:C21)</f>
        <v>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</row>
    <row r="20" spans="1:3" ht="18">
      <c r="A20" s="80" t="s">
        <v>79</v>
      </c>
      <c r="B20" s="61">
        <v>0</v>
      </c>
      <c r="C20" s="61">
        <v>0</v>
      </c>
    </row>
    <row r="21" spans="1:138" s="57" customFormat="1" ht="25.5">
      <c r="A21" s="80" t="s">
        <v>80</v>
      </c>
      <c r="B21" s="61">
        <v>0</v>
      </c>
      <c r="C21" s="61">
        <v>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</row>
    <row r="22" spans="1:138" s="57" customFormat="1" ht="18">
      <c r="A22" s="79" t="s">
        <v>82</v>
      </c>
      <c r="B22" s="60">
        <f>SUM(B23:B24)</f>
        <v>0</v>
      </c>
      <c r="C22" s="60">
        <f>SUM(C23:C24)</f>
        <v>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</row>
    <row r="23" spans="1:3" ht="18">
      <c r="A23" s="80" t="s">
        <v>79</v>
      </c>
      <c r="B23" s="61">
        <v>0</v>
      </c>
      <c r="C23" s="61">
        <v>0</v>
      </c>
    </row>
    <row r="24" spans="1:3" ht="25.5">
      <c r="A24" s="80" t="s">
        <v>80</v>
      </c>
      <c r="B24" s="61">
        <v>0</v>
      </c>
      <c r="C24" s="61">
        <v>0</v>
      </c>
    </row>
    <row r="25" spans="1:3" ht="18">
      <c r="A25" s="79" t="s">
        <v>83</v>
      </c>
      <c r="B25" s="60">
        <f>SUM(B26:B27)</f>
        <v>0</v>
      </c>
      <c r="C25" s="60">
        <f>SUM(C26:C27)</f>
        <v>20</v>
      </c>
    </row>
    <row r="26" spans="1:3" ht="18">
      <c r="A26" s="80" t="s">
        <v>79</v>
      </c>
      <c r="B26" s="61">
        <v>0</v>
      </c>
      <c r="C26" s="61">
        <v>20</v>
      </c>
    </row>
    <row r="27" spans="1:3" ht="25.5">
      <c r="A27" s="80" t="s">
        <v>80</v>
      </c>
      <c r="B27" s="61">
        <v>0</v>
      </c>
      <c r="C27" s="61">
        <v>0</v>
      </c>
    </row>
    <row r="28" spans="1:3" ht="31.5">
      <c r="A28" s="78" t="s">
        <v>84</v>
      </c>
      <c r="B28" s="59">
        <v>0</v>
      </c>
      <c r="C28" s="59">
        <v>0</v>
      </c>
    </row>
    <row r="29" spans="1:3" ht="18">
      <c r="A29" s="81" t="s">
        <v>85</v>
      </c>
      <c r="B29" s="59">
        <f>SUM(B8,B11,B12,B28,B4,B7)</f>
        <v>1258</v>
      </c>
      <c r="C29" s="59">
        <f>SUM(C8,C11,C12,C28,C4,C7)</f>
        <v>1270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2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3" width="9.140625" style="21" customWidth="1"/>
    <col min="14" max="16384" width="9.140625" style="21" customWidth="1"/>
  </cols>
  <sheetData>
    <row r="1" spans="1:13" s="16" customFormat="1" ht="15.75">
      <c r="A1" s="319" t="s">
        <v>547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s="16" customFormat="1" ht="15.75">
      <c r="A2" s="314" t="s">
        <v>450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s="16" customFormat="1" ht="15.75">
      <c r="A3" s="314" t="s">
        <v>449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5.75">
      <c r="A4" s="314" t="s">
        <v>451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ht="15.75">
      <c r="A5" s="43"/>
      <c r="B5" s="4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58</v>
      </c>
      <c r="H6" s="1" t="s">
        <v>59</v>
      </c>
      <c r="I6" s="1" t="s">
        <v>60</v>
      </c>
      <c r="J6" s="1" t="s">
        <v>105</v>
      </c>
      <c r="K6" s="1" t="s">
        <v>106</v>
      </c>
      <c r="L6" s="1" t="s">
        <v>61</v>
      </c>
      <c r="M6" s="1" t="s">
        <v>107</v>
      </c>
    </row>
    <row r="7" spans="1:13" s="3" customFormat="1" ht="15.75">
      <c r="A7" s="1">
        <v>1</v>
      </c>
      <c r="B7" s="320" t="s">
        <v>9</v>
      </c>
      <c r="C7" s="316" t="s">
        <v>102</v>
      </c>
      <c r="D7" s="317"/>
      <c r="E7" s="317"/>
      <c r="F7" s="317"/>
      <c r="G7" s="318"/>
      <c r="H7" s="316" t="s">
        <v>438</v>
      </c>
      <c r="I7" s="317"/>
      <c r="J7" s="317"/>
      <c r="K7" s="318"/>
      <c r="L7" s="317" t="s">
        <v>470</v>
      </c>
      <c r="M7" s="318"/>
    </row>
    <row r="8" spans="1:13" s="3" customFormat="1" ht="31.5">
      <c r="A8" s="1"/>
      <c r="B8" s="352"/>
      <c r="C8" s="4" t="s">
        <v>452</v>
      </c>
      <c r="D8" s="4" t="s">
        <v>453</v>
      </c>
      <c r="E8" s="4" t="s">
        <v>504</v>
      </c>
      <c r="F8" s="4" t="s">
        <v>471</v>
      </c>
      <c r="G8" s="4" t="s">
        <v>472</v>
      </c>
      <c r="H8" s="4" t="s">
        <v>453</v>
      </c>
      <c r="I8" s="4" t="s">
        <v>504</v>
      </c>
      <c r="J8" s="4" t="s">
        <v>471</v>
      </c>
      <c r="K8" s="4" t="s">
        <v>472</v>
      </c>
      <c r="L8" s="4" t="s">
        <v>471</v>
      </c>
      <c r="M8" s="4" t="s">
        <v>472</v>
      </c>
    </row>
    <row r="9" spans="1:13" s="3" customFormat="1" ht="15.75">
      <c r="A9" s="1">
        <v>2</v>
      </c>
      <c r="B9" s="321"/>
      <c r="C9" s="6" t="s">
        <v>454</v>
      </c>
      <c r="D9" s="6" t="s">
        <v>454</v>
      </c>
      <c r="E9" s="6" t="s">
        <v>454</v>
      </c>
      <c r="F9" s="6" t="s">
        <v>4</v>
      </c>
      <c r="G9" s="6" t="s">
        <v>4</v>
      </c>
      <c r="H9" s="6" t="s">
        <v>454</v>
      </c>
      <c r="I9" s="6" t="s">
        <v>454</v>
      </c>
      <c r="J9" s="6" t="s">
        <v>4</v>
      </c>
      <c r="K9" s="6" t="s">
        <v>4</v>
      </c>
      <c r="L9" s="6" t="s">
        <v>4</v>
      </c>
      <c r="M9" s="6" t="s">
        <v>4</v>
      </c>
    </row>
    <row r="10" spans="1:13" ht="15.75">
      <c r="A10" s="1">
        <v>3</v>
      </c>
      <c r="B10" s="46" t="s">
        <v>465</v>
      </c>
      <c r="C10" s="15">
        <v>2190</v>
      </c>
      <c r="D10" s="15">
        <v>2840</v>
      </c>
      <c r="E10" s="15">
        <v>2840</v>
      </c>
      <c r="F10" s="15">
        <v>3700</v>
      </c>
      <c r="G10" s="15">
        <v>3700</v>
      </c>
      <c r="H10" s="15">
        <v>2840</v>
      </c>
      <c r="I10" s="15">
        <v>2840</v>
      </c>
      <c r="J10" s="15">
        <v>3650</v>
      </c>
      <c r="K10" s="15">
        <v>3650</v>
      </c>
      <c r="L10" s="15">
        <v>3500</v>
      </c>
      <c r="M10" s="15">
        <v>3500</v>
      </c>
    </row>
    <row r="11" spans="1:13" ht="30">
      <c r="A11" s="1">
        <v>4</v>
      </c>
      <c r="B11" s="46" t="s">
        <v>466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15.75">
      <c r="A12" s="1">
        <v>5</v>
      </c>
      <c r="B12" s="46" t="s">
        <v>33</v>
      </c>
      <c r="C12" s="15">
        <v>20</v>
      </c>
      <c r="D12" s="15">
        <v>109</v>
      </c>
      <c r="E12" s="15">
        <v>109</v>
      </c>
      <c r="F12" s="15">
        <v>15</v>
      </c>
      <c r="G12" s="15">
        <v>15</v>
      </c>
      <c r="H12" s="15">
        <v>109</v>
      </c>
      <c r="I12" s="15">
        <v>109</v>
      </c>
      <c r="J12" s="15">
        <v>5</v>
      </c>
      <c r="K12" s="15">
        <v>5</v>
      </c>
      <c r="L12" s="15">
        <v>10</v>
      </c>
      <c r="M12" s="15">
        <v>10</v>
      </c>
    </row>
    <row r="13" spans="1:13" ht="45">
      <c r="A13" s="1">
        <v>6</v>
      </c>
      <c r="B13" s="46" t="s">
        <v>34</v>
      </c>
      <c r="C13" s="15">
        <v>1307</v>
      </c>
      <c r="D13" s="15">
        <v>923</v>
      </c>
      <c r="E13" s="15">
        <v>923</v>
      </c>
      <c r="F13" s="15">
        <v>750</v>
      </c>
      <c r="G13" s="15">
        <v>750</v>
      </c>
      <c r="H13" s="15">
        <v>923</v>
      </c>
      <c r="I13" s="15">
        <v>923</v>
      </c>
      <c r="J13" s="15">
        <v>730</v>
      </c>
      <c r="K13" s="15">
        <v>730</v>
      </c>
      <c r="L13" s="15">
        <v>800</v>
      </c>
      <c r="M13" s="15">
        <v>800</v>
      </c>
    </row>
    <row r="14" spans="1:13" ht="15.75">
      <c r="A14" s="1">
        <v>7</v>
      </c>
      <c r="B14" s="46" t="s">
        <v>35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30">
      <c r="A15" s="1">
        <v>8</v>
      </c>
      <c r="B15" s="46" t="s">
        <v>36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30">
      <c r="A16" s="1">
        <v>9</v>
      </c>
      <c r="B16" s="46" t="s">
        <v>467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23" customFormat="1" ht="15.75">
      <c r="A17" s="1">
        <v>10</v>
      </c>
      <c r="B17" s="48" t="s">
        <v>62</v>
      </c>
      <c r="C17" s="18">
        <f>SUM(C10:C16)</f>
        <v>3517</v>
      </c>
      <c r="D17" s="18">
        <f>SUM(D10:D16)</f>
        <v>3872</v>
      </c>
      <c r="E17" s="18">
        <f>SUM(E10:E16)</f>
        <v>3872</v>
      </c>
      <c r="F17" s="18">
        <f aca="true" t="shared" si="0" ref="F17:M17">SUM(F10:F16)</f>
        <v>4465</v>
      </c>
      <c r="G17" s="18">
        <f t="shared" si="0"/>
        <v>4465</v>
      </c>
      <c r="H17" s="18">
        <f t="shared" si="0"/>
        <v>3872</v>
      </c>
      <c r="I17" s="18">
        <f>SUM(I10:I16)</f>
        <v>3872</v>
      </c>
      <c r="J17" s="18">
        <f t="shared" si="0"/>
        <v>4385</v>
      </c>
      <c r="K17" s="18">
        <f>SUM(K10:K16)</f>
        <v>4385</v>
      </c>
      <c r="L17" s="18">
        <f t="shared" si="0"/>
        <v>4310</v>
      </c>
      <c r="M17" s="18">
        <f t="shared" si="0"/>
        <v>4310</v>
      </c>
    </row>
    <row r="18" spans="1:13" ht="15.75">
      <c r="A18" s="1">
        <v>11</v>
      </c>
      <c r="B18" s="48" t="s">
        <v>63</v>
      </c>
      <c r="C18" s="18">
        <f>ROUNDDOWN(C17*0.5,0)</f>
        <v>1758</v>
      </c>
      <c r="D18" s="18">
        <f>ROUNDDOWN(D17*0.5,0)</f>
        <v>1936</v>
      </c>
      <c r="E18" s="18">
        <f>ROUNDDOWN(E17*0.5,0)</f>
        <v>1936</v>
      </c>
      <c r="F18" s="18">
        <f aca="true" t="shared" si="1" ref="F18:M18">ROUNDDOWN(F17*0.5,0)</f>
        <v>2232</v>
      </c>
      <c r="G18" s="18">
        <f t="shared" si="1"/>
        <v>2232</v>
      </c>
      <c r="H18" s="18">
        <f t="shared" si="1"/>
        <v>1936</v>
      </c>
      <c r="I18" s="18">
        <f>ROUNDDOWN(I17*0.5,0)</f>
        <v>1936</v>
      </c>
      <c r="J18" s="18">
        <f t="shared" si="1"/>
        <v>2192</v>
      </c>
      <c r="K18" s="18">
        <f>ROUNDDOWN(K17*0.5,0)</f>
        <v>2192</v>
      </c>
      <c r="L18" s="18">
        <f t="shared" si="1"/>
        <v>2155</v>
      </c>
      <c r="M18" s="18">
        <f t="shared" si="1"/>
        <v>2155</v>
      </c>
    </row>
    <row r="19" spans="1:13" ht="30">
      <c r="A19" s="1">
        <v>12</v>
      </c>
      <c r="B19" s="46" t="s">
        <v>38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ht="30">
      <c r="A20" s="1">
        <v>13</v>
      </c>
      <c r="B20" s="46" t="s">
        <v>45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>
      <c r="A21" s="1">
        <v>14</v>
      </c>
      <c r="B21" s="46" t="s">
        <v>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15.75">
      <c r="A22" s="1">
        <v>15</v>
      </c>
      <c r="B22" s="46" t="s">
        <v>41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>
      <c r="A23" s="1">
        <v>16</v>
      </c>
      <c r="B23" s="46" t="s">
        <v>42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15.75">
      <c r="A24" s="1">
        <v>17</v>
      </c>
      <c r="B24" s="46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0">
      <c r="A25" s="1">
        <v>18</v>
      </c>
      <c r="B25" s="46" t="s">
        <v>101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s="23" customFormat="1" ht="15.75">
      <c r="A26" s="1">
        <v>19</v>
      </c>
      <c r="B26" s="48" t="s">
        <v>64</v>
      </c>
      <c r="C26" s="18">
        <f>SUM(C19:C25)</f>
        <v>0</v>
      </c>
      <c r="D26" s="18">
        <f aca="true" t="shared" si="2" ref="D26:M26">SUM(D19:D25)</f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>SUM(K19:K25)</f>
        <v>0</v>
      </c>
      <c r="L26" s="18">
        <f t="shared" si="2"/>
        <v>0</v>
      </c>
      <c r="M26" s="18">
        <f t="shared" si="2"/>
        <v>0</v>
      </c>
    </row>
    <row r="27" spans="1:13" s="23" customFormat="1" ht="29.25">
      <c r="A27" s="1">
        <v>20</v>
      </c>
      <c r="B27" s="48" t="s">
        <v>65</v>
      </c>
      <c r="C27" s="18">
        <f aca="true" t="shared" si="3" ref="C27:M27">C18-C26</f>
        <v>1758</v>
      </c>
      <c r="D27" s="18">
        <f t="shared" si="3"/>
        <v>1936</v>
      </c>
      <c r="E27" s="18">
        <f t="shared" si="3"/>
        <v>1936</v>
      </c>
      <c r="F27" s="18">
        <f t="shared" si="3"/>
        <v>2232</v>
      </c>
      <c r="G27" s="18">
        <f t="shared" si="3"/>
        <v>2232</v>
      </c>
      <c r="H27" s="18">
        <f t="shared" si="3"/>
        <v>1936</v>
      </c>
      <c r="I27" s="18">
        <f t="shared" si="3"/>
        <v>1936</v>
      </c>
      <c r="J27" s="18">
        <f t="shared" si="3"/>
        <v>2192</v>
      </c>
      <c r="K27" s="18">
        <f>K18-K26</f>
        <v>2192</v>
      </c>
      <c r="L27" s="18">
        <f t="shared" si="3"/>
        <v>2155</v>
      </c>
      <c r="M27" s="18">
        <f t="shared" si="3"/>
        <v>2155</v>
      </c>
    </row>
  </sheetData>
  <sheetProtection/>
  <mergeCells count="8">
    <mergeCell ref="A1:M1"/>
    <mergeCell ref="A2:M2"/>
    <mergeCell ref="A3:M3"/>
    <mergeCell ref="A4:M4"/>
    <mergeCell ref="B7:B9"/>
    <mergeCell ref="C7:G7"/>
    <mergeCell ref="H7:K7"/>
    <mergeCell ref="L7:M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302"/>
  <sheetViews>
    <sheetView zoomScalePageLayoutView="0" workbookViewId="0" topLeftCell="A227">
      <selection activeCell="C59" sqref="C59"/>
    </sheetView>
  </sheetViews>
  <sheetFormatPr defaultColWidth="9.140625" defaultRowHeight="15"/>
  <cols>
    <col min="1" max="1" width="54.7109375" style="115" customWidth="1"/>
    <col min="2" max="2" width="5.7109375" style="16" customWidth="1"/>
    <col min="3" max="6" width="8.28125" style="40" customWidth="1"/>
    <col min="7" max="7" width="9.140625" style="16" customWidth="1"/>
    <col min="8" max="8" width="10.140625" style="16" hidden="1" customWidth="1"/>
    <col min="9" max="16384" width="9.140625" style="16" customWidth="1"/>
  </cols>
  <sheetData>
    <row r="1" spans="1:6" ht="15.75">
      <c r="A1" s="319" t="s">
        <v>546</v>
      </c>
      <c r="B1" s="319"/>
      <c r="C1" s="319"/>
      <c r="D1" s="319"/>
      <c r="E1" s="319"/>
      <c r="F1" s="319"/>
    </row>
    <row r="2" spans="1:6" ht="15.75">
      <c r="A2" s="314" t="s">
        <v>129</v>
      </c>
      <c r="B2" s="314"/>
      <c r="C2" s="314"/>
      <c r="D2" s="314"/>
      <c r="E2" s="314"/>
      <c r="F2" s="314"/>
    </row>
    <row r="3" spans="1:6" ht="15.75">
      <c r="A3" s="113"/>
      <c r="B3" s="44"/>
      <c r="C3" s="44"/>
      <c r="D3" s="44"/>
      <c r="E3" s="44"/>
      <c r="F3" s="44"/>
    </row>
    <row r="4" spans="1:6" s="10" customFormat="1" ht="31.5">
      <c r="A4" s="103" t="s">
        <v>9</v>
      </c>
      <c r="B4" s="17" t="s">
        <v>157</v>
      </c>
      <c r="C4" s="39" t="s">
        <v>4</v>
      </c>
      <c r="D4" s="39" t="s">
        <v>595</v>
      </c>
      <c r="E4" s="39" t="s">
        <v>596</v>
      </c>
      <c r="F4" s="39" t="s">
        <v>608</v>
      </c>
    </row>
    <row r="5" spans="1:6" s="10" customFormat="1" ht="16.5">
      <c r="A5" s="68" t="s">
        <v>96</v>
      </c>
      <c r="B5" s="106"/>
      <c r="C5" s="83"/>
      <c r="D5" s="83"/>
      <c r="E5" s="83"/>
      <c r="F5" s="83"/>
    </row>
    <row r="6" spans="1:6" s="10" customFormat="1" ht="23.25" customHeight="1">
      <c r="A6" s="67" t="s">
        <v>322</v>
      </c>
      <c r="B6" s="17"/>
      <c r="C6" s="83"/>
      <c r="D6" s="83"/>
      <c r="E6" s="83"/>
      <c r="F6" s="83"/>
    </row>
    <row r="7" spans="1:6" s="10" customFormat="1" ht="31.5">
      <c r="A7" s="88" t="s">
        <v>172</v>
      </c>
      <c r="B7" s="17">
        <v>2</v>
      </c>
      <c r="C7" s="83"/>
      <c r="D7" s="83"/>
      <c r="E7" s="83"/>
      <c r="F7" s="83"/>
    </row>
    <row r="8" spans="1:6" s="10" customFormat="1" ht="15.75">
      <c r="A8" s="88" t="s">
        <v>173</v>
      </c>
      <c r="B8" s="17">
        <v>2</v>
      </c>
      <c r="C8" s="83">
        <v>640</v>
      </c>
      <c r="D8" s="83">
        <v>640</v>
      </c>
      <c r="E8" s="83">
        <v>640</v>
      </c>
      <c r="F8" s="139">
        <f>E8/D8*100</f>
        <v>100</v>
      </c>
    </row>
    <row r="9" spans="1:6" s="10" customFormat="1" ht="15.75">
      <c r="A9" s="88" t="s">
        <v>174</v>
      </c>
      <c r="B9" s="17">
        <v>2</v>
      </c>
      <c r="C9" s="83">
        <v>480</v>
      </c>
      <c r="D9" s="83">
        <v>480</v>
      </c>
      <c r="E9" s="83">
        <v>480</v>
      </c>
      <c r="F9" s="139">
        <f aca="true" t="shared" si="0" ref="F9:F72">E9/D9*100</f>
        <v>100</v>
      </c>
    </row>
    <row r="10" spans="1:6" s="10" customFormat="1" ht="15.75">
      <c r="A10" s="88" t="s">
        <v>175</v>
      </c>
      <c r="B10" s="17">
        <v>2</v>
      </c>
      <c r="C10" s="83">
        <v>156</v>
      </c>
      <c r="D10" s="83">
        <v>156</v>
      </c>
      <c r="E10" s="83">
        <v>156</v>
      </c>
      <c r="F10" s="139">
        <f t="shared" si="0"/>
        <v>100</v>
      </c>
    </row>
    <row r="11" spans="1:6" s="10" customFormat="1" ht="15.75">
      <c r="A11" s="88" t="s">
        <v>176</v>
      </c>
      <c r="B11" s="17">
        <v>2</v>
      </c>
      <c r="C11" s="83">
        <v>470</v>
      </c>
      <c r="D11" s="83">
        <v>470</v>
      </c>
      <c r="E11" s="83">
        <v>470</v>
      </c>
      <c r="F11" s="139">
        <f t="shared" si="0"/>
        <v>100</v>
      </c>
    </row>
    <row r="12" spans="1:6" s="10" customFormat="1" ht="15.75">
      <c r="A12" s="88" t="s">
        <v>324</v>
      </c>
      <c r="B12" s="17">
        <v>2</v>
      </c>
      <c r="C12" s="83">
        <v>4000</v>
      </c>
      <c r="D12" s="83">
        <v>4000</v>
      </c>
      <c r="E12" s="83">
        <v>4000</v>
      </c>
      <c r="F12" s="139">
        <f t="shared" si="0"/>
        <v>100</v>
      </c>
    </row>
    <row r="13" spans="1:6" s="10" customFormat="1" ht="15.75">
      <c r="A13" s="114" t="s">
        <v>177</v>
      </c>
      <c r="B13" s="17">
        <v>2</v>
      </c>
      <c r="C13" s="83">
        <v>-237</v>
      </c>
      <c r="D13" s="83">
        <v>-237</v>
      </c>
      <c r="E13" s="83">
        <v>-237</v>
      </c>
      <c r="F13" s="139">
        <f t="shared" si="0"/>
        <v>100</v>
      </c>
    </row>
    <row r="14" spans="1:6" s="10" customFormat="1" ht="15.75">
      <c r="A14" s="88" t="s">
        <v>340</v>
      </c>
      <c r="B14" s="17">
        <v>2</v>
      </c>
      <c r="C14" s="83">
        <v>386</v>
      </c>
      <c r="D14" s="83">
        <v>386</v>
      </c>
      <c r="E14" s="83">
        <v>386</v>
      </c>
      <c r="F14" s="139">
        <f t="shared" si="0"/>
        <v>100</v>
      </c>
    </row>
    <row r="15" spans="1:6" s="10" customFormat="1" ht="31.5">
      <c r="A15" s="88" t="s">
        <v>341</v>
      </c>
      <c r="B15" s="17">
        <v>2</v>
      </c>
      <c r="C15" s="83">
        <v>43</v>
      </c>
      <c r="D15" s="83">
        <v>43</v>
      </c>
      <c r="E15" s="83">
        <v>43</v>
      </c>
      <c r="F15" s="139">
        <f t="shared" si="0"/>
        <v>100</v>
      </c>
    </row>
    <row r="16" spans="1:6" s="10" customFormat="1" ht="31.5">
      <c r="A16" s="111" t="s">
        <v>323</v>
      </c>
      <c r="B16" s="17"/>
      <c r="C16" s="83">
        <f>SUM(C7:C15)</f>
        <v>5938</v>
      </c>
      <c r="D16" s="83">
        <f>SUM(D7:D15)</f>
        <v>5938</v>
      </c>
      <c r="E16" s="83">
        <f>SUM(E7:E15)</f>
        <v>5938</v>
      </c>
      <c r="F16" s="139">
        <f t="shared" si="0"/>
        <v>100</v>
      </c>
    </row>
    <row r="17" spans="1:6" s="10" customFormat="1" ht="15.75" hidden="1">
      <c r="A17" s="88" t="s">
        <v>327</v>
      </c>
      <c r="B17" s="17">
        <v>2</v>
      </c>
      <c r="C17" s="83"/>
      <c r="D17" s="83"/>
      <c r="E17" s="83"/>
      <c r="F17" s="139" t="e">
        <f t="shared" si="0"/>
        <v>#DIV/0!</v>
      </c>
    </row>
    <row r="18" spans="1:6" s="10" customFormat="1" ht="15.75" hidden="1">
      <c r="A18" s="88" t="s">
        <v>330</v>
      </c>
      <c r="B18" s="17">
        <v>2</v>
      </c>
      <c r="C18" s="83"/>
      <c r="D18" s="83"/>
      <c r="E18" s="83"/>
      <c r="F18" s="139" t="e">
        <f t="shared" si="0"/>
        <v>#DIV/0!</v>
      </c>
    </row>
    <row r="19" spans="1:6" s="10" customFormat="1" ht="31.5" hidden="1">
      <c r="A19" s="111" t="s">
        <v>325</v>
      </c>
      <c r="B19" s="17"/>
      <c r="C19" s="83">
        <f>SUM(C17:C18)</f>
        <v>0</v>
      </c>
      <c r="D19" s="83">
        <f>SUM(D17:D18)</f>
        <v>0</v>
      </c>
      <c r="E19" s="83">
        <f>SUM(E17:E18)</f>
        <v>0</v>
      </c>
      <c r="F19" s="139" t="e">
        <f t="shared" si="0"/>
        <v>#DIV/0!</v>
      </c>
    </row>
    <row r="20" spans="1:6" s="10" customFormat="1" ht="15.75" hidden="1">
      <c r="A20" s="88" t="s">
        <v>326</v>
      </c>
      <c r="B20" s="17">
        <v>2</v>
      </c>
      <c r="C20" s="83"/>
      <c r="D20" s="83"/>
      <c r="E20" s="83"/>
      <c r="F20" s="139" t="e">
        <f t="shared" si="0"/>
        <v>#DIV/0!</v>
      </c>
    </row>
    <row r="21" spans="1:6" s="10" customFormat="1" ht="15.75" hidden="1">
      <c r="A21" s="88" t="s">
        <v>327</v>
      </c>
      <c r="B21" s="17">
        <v>2</v>
      </c>
      <c r="C21" s="83"/>
      <c r="D21" s="83"/>
      <c r="E21" s="83"/>
      <c r="F21" s="139" t="e">
        <f t="shared" si="0"/>
        <v>#DIV/0!</v>
      </c>
    </row>
    <row r="22" spans="1:6" s="10" customFormat="1" ht="15.75" hidden="1">
      <c r="A22" s="114" t="s">
        <v>177</v>
      </c>
      <c r="B22" s="17">
        <v>2</v>
      </c>
      <c r="C22" s="83"/>
      <c r="D22" s="83"/>
      <c r="E22" s="83"/>
      <c r="F22" s="139" t="e">
        <f t="shared" si="0"/>
        <v>#DIV/0!</v>
      </c>
    </row>
    <row r="23" spans="1:6" s="10" customFormat="1" ht="15.75">
      <c r="A23" s="88" t="s">
        <v>330</v>
      </c>
      <c r="B23" s="17">
        <v>2</v>
      </c>
      <c r="C23" s="83">
        <v>110</v>
      </c>
      <c r="D23" s="83">
        <v>166</v>
      </c>
      <c r="E23" s="83">
        <v>166</v>
      </c>
      <c r="F23" s="139">
        <f t="shared" si="0"/>
        <v>100</v>
      </c>
    </row>
    <row r="24" spans="1:6" s="10" customFormat="1" ht="15.75">
      <c r="A24" s="88" t="s">
        <v>331</v>
      </c>
      <c r="B24" s="17">
        <v>2</v>
      </c>
      <c r="C24" s="83"/>
      <c r="D24" s="83"/>
      <c r="E24" s="83"/>
      <c r="F24" s="139"/>
    </row>
    <row r="25" spans="1:6" s="10" customFormat="1" ht="33.75" customHeight="1">
      <c r="A25" s="88" t="s">
        <v>558</v>
      </c>
      <c r="B25" s="17">
        <v>2</v>
      </c>
      <c r="C25" s="83">
        <v>166</v>
      </c>
      <c r="D25" s="83">
        <v>166</v>
      </c>
      <c r="E25" s="83">
        <v>166</v>
      </c>
      <c r="F25" s="139">
        <f t="shared" si="0"/>
        <v>100</v>
      </c>
    </row>
    <row r="26" spans="1:6" s="10" customFormat="1" ht="15.75">
      <c r="A26" s="88" t="s">
        <v>328</v>
      </c>
      <c r="B26" s="17">
        <v>2</v>
      </c>
      <c r="C26" s="83"/>
      <c r="D26" s="83"/>
      <c r="E26" s="83"/>
      <c r="F26" s="139"/>
    </row>
    <row r="27" spans="1:6" s="10" customFormat="1" ht="47.25">
      <c r="A27" s="111" t="s">
        <v>329</v>
      </c>
      <c r="B27" s="17"/>
      <c r="C27" s="83">
        <f>SUM(C20:C26)</f>
        <v>276</v>
      </c>
      <c r="D27" s="83">
        <f>SUM(D20:D26)</f>
        <v>332</v>
      </c>
      <c r="E27" s="83">
        <f>SUM(E20:E26)</f>
        <v>332</v>
      </c>
      <c r="F27" s="139">
        <f t="shared" si="0"/>
        <v>100</v>
      </c>
    </row>
    <row r="28" spans="1:6" s="10" customFormat="1" ht="47.25">
      <c r="A28" s="88" t="s">
        <v>332</v>
      </c>
      <c r="B28" s="17">
        <v>2</v>
      </c>
      <c r="C28" s="83">
        <v>1200</v>
      </c>
      <c r="D28" s="83">
        <v>1200</v>
      </c>
      <c r="E28" s="83">
        <v>1200</v>
      </c>
      <c r="F28" s="139">
        <f t="shared" si="0"/>
        <v>100</v>
      </c>
    </row>
    <row r="29" spans="1:6" s="10" customFormat="1" ht="31.5">
      <c r="A29" s="111" t="s">
        <v>333</v>
      </c>
      <c r="B29" s="17"/>
      <c r="C29" s="83">
        <f>SUM(C28)</f>
        <v>1200</v>
      </c>
      <c r="D29" s="83">
        <f>SUM(D28)</f>
        <v>1200</v>
      </c>
      <c r="E29" s="83">
        <f>SUM(E28)</f>
        <v>1200</v>
      </c>
      <c r="F29" s="139">
        <f t="shared" si="0"/>
        <v>100</v>
      </c>
    </row>
    <row r="30" spans="1:6" s="10" customFormat="1" ht="31.5">
      <c r="A30" s="88" t="s">
        <v>334</v>
      </c>
      <c r="B30" s="17">
        <v>2</v>
      </c>
      <c r="C30" s="83"/>
      <c r="D30" s="83">
        <v>346</v>
      </c>
      <c r="E30" s="83">
        <v>346</v>
      </c>
      <c r="F30" s="139">
        <f t="shared" si="0"/>
        <v>100</v>
      </c>
    </row>
    <row r="31" spans="1:6" s="10" customFormat="1" ht="15.75">
      <c r="A31" s="63" t="s">
        <v>591</v>
      </c>
      <c r="B31" s="17">
        <v>2</v>
      </c>
      <c r="C31" s="83"/>
      <c r="D31" s="83">
        <v>320</v>
      </c>
      <c r="E31" s="83">
        <v>320</v>
      </c>
      <c r="F31" s="139">
        <f t="shared" si="0"/>
        <v>100</v>
      </c>
    </row>
    <row r="32" spans="1:6" s="10" customFormat="1" ht="15.75" hidden="1">
      <c r="A32" s="88" t="s">
        <v>335</v>
      </c>
      <c r="B32" s="17">
        <v>2</v>
      </c>
      <c r="C32" s="83"/>
      <c r="D32" s="83"/>
      <c r="E32" s="83"/>
      <c r="F32" s="139" t="e">
        <f t="shared" si="0"/>
        <v>#DIV/0!</v>
      </c>
    </row>
    <row r="33" spans="1:6" s="10" customFormat="1" ht="31.5" hidden="1">
      <c r="A33" s="88" t="s">
        <v>336</v>
      </c>
      <c r="B33" s="17">
        <v>2</v>
      </c>
      <c r="C33" s="83"/>
      <c r="D33" s="83"/>
      <c r="E33" s="83"/>
      <c r="F33" s="139" t="e">
        <f t="shared" si="0"/>
        <v>#DIV/0!</v>
      </c>
    </row>
    <row r="34" spans="1:6" s="10" customFormat="1" ht="15.75" hidden="1">
      <c r="A34" s="88" t="s">
        <v>337</v>
      </c>
      <c r="B34" s="17">
        <v>2</v>
      </c>
      <c r="C34" s="83"/>
      <c r="D34" s="83"/>
      <c r="E34" s="83"/>
      <c r="F34" s="139" t="e">
        <f t="shared" si="0"/>
        <v>#DIV/0!</v>
      </c>
    </row>
    <row r="35" spans="1:6" s="10" customFormat="1" ht="15.75" hidden="1">
      <c r="A35" s="88" t="s">
        <v>338</v>
      </c>
      <c r="B35" s="17">
        <v>2</v>
      </c>
      <c r="C35" s="83"/>
      <c r="D35" s="83"/>
      <c r="E35" s="83"/>
      <c r="F35" s="139" t="e">
        <f t="shared" si="0"/>
        <v>#DIV/0!</v>
      </c>
    </row>
    <row r="36" spans="1:6" s="10" customFormat="1" ht="15.75" hidden="1">
      <c r="A36" s="88" t="s">
        <v>339</v>
      </c>
      <c r="B36" s="17">
        <v>2</v>
      </c>
      <c r="C36" s="83"/>
      <c r="D36" s="83"/>
      <c r="E36" s="83"/>
      <c r="F36" s="139" t="e">
        <f t="shared" si="0"/>
        <v>#DIV/0!</v>
      </c>
    </row>
    <row r="37" spans="1:6" s="10" customFormat="1" ht="15.75" hidden="1">
      <c r="A37" s="88" t="s">
        <v>340</v>
      </c>
      <c r="B37" s="17">
        <v>2</v>
      </c>
      <c r="C37" s="83"/>
      <c r="D37" s="83"/>
      <c r="E37" s="83"/>
      <c r="F37" s="139" t="e">
        <f t="shared" si="0"/>
        <v>#DIV/0!</v>
      </c>
    </row>
    <row r="38" spans="1:6" s="10" customFormat="1" ht="15.75" hidden="1">
      <c r="A38" s="88" t="s">
        <v>512</v>
      </c>
      <c r="B38" s="17">
        <v>2</v>
      </c>
      <c r="C38" s="83"/>
      <c r="D38" s="83"/>
      <c r="E38" s="83"/>
      <c r="F38" s="139" t="e">
        <f t="shared" si="0"/>
        <v>#DIV/0!</v>
      </c>
    </row>
    <row r="39" spans="1:6" s="10" customFormat="1" ht="15.75" hidden="1">
      <c r="A39" s="88" t="s">
        <v>341</v>
      </c>
      <c r="B39" s="17">
        <v>2</v>
      </c>
      <c r="C39" s="83"/>
      <c r="D39" s="83"/>
      <c r="E39" s="83"/>
      <c r="F39" s="139" t="e">
        <f t="shared" si="0"/>
        <v>#DIV/0!</v>
      </c>
    </row>
    <row r="40" spans="1:6" s="10" customFormat="1" ht="31.5">
      <c r="A40" s="111" t="s">
        <v>513</v>
      </c>
      <c r="B40" s="17"/>
      <c r="C40" s="83">
        <f>SUM(C30:C39)</f>
        <v>0</v>
      </c>
      <c r="D40" s="83">
        <f>SUM(D30:D39)</f>
        <v>666</v>
      </c>
      <c r="E40" s="83">
        <f>SUM(E30:E39)</f>
        <v>666</v>
      </c>
      <c r="F40" s="139">
        <f t="shared" si="0"/>
        <v>100</v>
      </c>
    </row>
    <row r="41" spans="1:6" s="10" customFormat="1" ht="15.75" hidden="1">
      <c r="A41" s="88"/>
      <c r="B41" s="17"/>
      <c r="C41" s="83"/>
      <c r="D41" s="83"/>
      <c r="E41" s="83"/>
      <c r="F41" s="139" t="e">
        <f t="shared" si="0"/>
        <v>#DIV/0!</v>
      </c>
    </row>
    <row r="42" spans="1:6" s="10" customFormat="1" ht="15.75" hidden="1">
      <c r="A42" s="111" t="s">
        <v>514</v>
      </c>
      <c r="B42" s="17"/>
      <c r="C42" s="83">
        <f>SUM(C41)</f>
        <v>0</v>
      </c>
      <c r="D42" s="83">
        <f>SUM(D41)</f>
        <v>0</v>
      </c>
      <c r="E42" s="83">
        <f>SUM(E41)</f>
        <v>0</v>
      </c>
      <c r="F42" s="139" t="e">
        <f t="shared" si="0"/>
        <v>#DIV/0!</v>
      </c>
    </row>
    <row r="43" spans="1:6" s="10" customFormat="1" ht="15.75" hidden="1">
      <c r="A43" s="63"/>
      <c r="B43" s="17"/>
      <c r="C43" s="83"/>
      <c r="D43" s="83"/>
      <c r="E43" s="83"/>
      <c r="F43" s="139" t="e">
        <f t="shared" si="0"/>
        <v>#DIV/0!</v>
      </c>
    </row>
    <row r="44" spans="1:6" s="10" customFormat="1" ht="15.75" hidden="1">
      <c r="A44" s="63" t="s">
        <v>343</v>
      </c>
      <c r="B44" s="17"/>
      <c r="C44" s="83"/>
      <c r="D44" s="83"/>
      <c r="E44" s="83"/>
      <c r="F44" s="139" t="e">
        <f t="shared" si="0"/>
        <v>#DIV/0!</v>
      </c>
    </row>
    <row r="45" spans="1:6" s="10" customFormat="1" ht="15.75" hidden="1">
      <c r="A45" s="63"/>
      <c r="B45" s="17"/>
      <c r="C45" s="83"/>
      <c r="D45" s="83"/>
      <c r="E45" s="83"/>
      <c r="F45" s="139" t="e">
        <f t="shared" si="0"/>
        <v>#DIV/0!</v>
      </c>
    </row>
    <row r="46" spans="1:6" s="10" customFormat="1" ht="31.5" hidden="1">
      <c r="A46" s="63" t="s">
        <v>346</v>
      </c>
      <c r="B46" s="17"/>
      <c r="C46" s="83"/>
      <c r="D46" s="83"/>
      <c r="E46" s="83"/>
      <c r="F46" s="139" t="e">
        <f t="shared" si="0"/>
        <v>#DIV/0!</v>
      </c>
    </row>
    <row r="47" spans="1:6" s="10" customFormat="1" ht="15.75" hidden="1">
      <c r="A47" s="63"/>
      <c r="B47" s="17"/>
      <c r="C47" s="83"/>
      <c r="D47" s="83"/>
      <c r="E47" s="83"/>
      <c r="F47" s="139" t="e">
        <f t="shared" si="0"/>
        <v>#DIV/0!</v>
      </c>
    </row>
    <row r="48" spans="1:6" s="10" customFormat="1" ht="31.5" hidden="1">
      <c r="A48" s="63" t="s">
        <v>345</v>
      </c>
      <c r="B48" s="17"/>
      <c r="C48" s="83"/>
      <c r="D48" s="83"/>
      <c r="E48" s="83"/>
      <c r="F48" s="139" t="e">
        <f t="shared" si="0"/>
        <v>#DIV/0!</v>
      </c>
    </row>
    <row r="49" spans="1:6" s="10" customFormat="1" ht="15.75" hidden="1">
      <c r="A49" s="63"/>
      <c r="B49" s="17"/>
      <c r="C49" s="83"/>
      <c r="D49" s="83"/>
      <c r="E49" s="83"/>
      <c r="F49" s="139" t="e">
        <f t="shared" si="0"/>
        <v>#DIV/0!</v>
      </c>
    </row>
    <row r="50" spans="1:6" s="10" customFormat="1" ht="31.5" hidden="1">
      <c r="A50" s="63" t="s">
        <v>344</v>
      </c>
      <c r="B50" s="17"/>
      <c r="C50" s="83"/>
      <c r="D50" s="83"/>
      <c r="E50" s="83"/>
      <c r="F50" s="139" t="e">
        <f t="shared" si="0"/>
        <v>#DIV/0!</v>
      </c>
    </row>
    <row r="51" spans="1:6" s="10" customFormat="1" ht="15.75">
      <c r="A51" s="63" t="s">
        <v>591</v>
      </c>
      <c r="B51" s="17">
        <v>2</v>
      </c>
      <c r="C51" s="83"/>
      <c r="D51" s="83"/>
      <c r="E51" s="83"/>
      <c r="F51" s="139"/>
    </row>
    <row r="52" spans="1:6" s="10" customFormat="1" ht="15.75">
      <c r="A52" s="88" t="s">
        <v>592</v>
      </c>
      <c r="B52" s="101"/>
      <c r="C52" s="83"/>
      <c r="D52" s="83">
        <f>SUM(D50+D51)</f>
        <v>0</v>
      </c>
      <c r="E52" s="83">
        <f>SUM(E50+E51)</f>
        <v>0</v>
      </c>
      <c r="F52" s="139"/>
    </row>
    <row r="53" spans="1:6" s="10" customFormat="1" ht="15.75" hidden="1">
      <c r="A53" s="88" t="s">
        <v>178</v>
      </c>
      <c r="B53" s="101">
        <v>2</v>
      </c>
      <c r="C53" s="83"/>
      <c r="D53" s="83"/>
      <c r="E53" s="83"/>
      <c r="F53" s="139"/>
    </row>
    <row r="54" spans="1:6" s="10" customFormat="1" ht="15.75" hidden="1">
      <c r="A54" s="88" t="s">
        <v>347</v>
      </c>
      <c r="B54" s="101">
        <v>2</v>
      </c>
      <c r="C54" s="83"/>
      <c r="D54" s="83"/>
      <c r="E54" s="83"/>
      <c r="F54" s="139"/>
    </row>
    <row r="55" spans="1:6" s="10" customFormat="1" ht="15.75" hidden="1">
      <c r="A55" s="88" t="s">
        <v>179</v>
      </c>
      <c r="B55" s="101">
        <v>2</v>
      </c>
      <c r="C55" s="83"/>
      <c r="D55" s="83"/>
      <c r="E55" s="83"/>
      <c r="F55" s="139"/>
    </row>
    <row r="56" spans="1:6" s="10" customFormat="1" ht="15.75" hidden="1">
      <c r="A56" s="110" t="s">
        <v>182</v>
      </c>
      <c r="B56" s="101"/>
      <c r="C56" s="83">
        <f>SUM(C53:C55)</f>
        <v>0</v>
      </c>
      <c r="D56" s="83">
        <f>SUM(D53:D55)</f>
        <v>0</v>
      </c>
      <c r="E56" s="83">
        <f>SUM(E53:E55)</f>
        <v>0</v>
      </c>
      <c r="F56" s="139"/>
    </row>
    <row r="57" spans="1:6" s="10" customFormat="1" ht="15.75">
      <c r="A57" s="88" t="s">
        <v>180</v>
      </c>
      <c r="B57" s="101">
        <v>2</v>
      </c>
      <c r="C57" s="83">
        <v>356</v>
      </c>
      <c r="D57" s="83"/>
      <c r="E57" s="83"/>
      <c r="F57" s="139"/>
    </row>
    <row r="58" spans="1:6" s="10" customFormat="1" ht="15.75" hidden="1">
      <c r="A58" s="88" t="s">
        <v>134</v>
      </c>
      <c r="B58" s="101"/>
      <c r="C58" s="83"/>
      <c r="D58" s="83"/>
      <c r="E58" s="83"/>
      <c r="F58" s="139"/>
    </row>
    <row r="59" spans="1:6" s="10" customFormat="1" ht="15.75">
      <c r="A59" s="110" t="s">
        <v>183</v>
      </c>
      <c r="B59" s="101"/>
      <c r="C59" s="83">
        <f>SUM(C57:C58)</f>
        <v>356</v>
      </c>
      <c r="D59" s="83">
        <f>SUM(D57:D58)</f>
        <v>0</v>
      </c>
      <c r="E59" s="83">
        <f>SUM(E57:E58)</f>
        <v>0</v>
      </c>
      <c r="F59" s="139"/>
    </row>
    <row r="60" spans="1:6" s="10" customFormat="1" ht="15.75" hidden="1">
      <c r="A60" s="88" t="s">
        <v>146</v>
      </c>
      <c r="B60" s="17">
        <v>2</v>
      </c>
      <c r="C60" s="83"/>
      <c r="D60" s="83"/>
      <c r="E60" s="83"/>
      <c r="F60" s="139" t="e">
        <f t="shared" si="0"/>
        <v>#DIV/0!</v>
      </c>
    </row>
    <row r="61" spans="1:6" s="10" customFormat="1" ht="15.75" hidden="1">
      <c r="A61" s="88" t="s">
        <v>164</v>
      </c>
      <c r="B61" s="103">
        <v>2</v>
      </c>
      <c r="C61" s="83"/>
      <c r="D61" s="83"/>
      <c r="E61" s="83"/>
      <c r="F61" s="139" t="e">
        <f t="shared" si="0"/>
        <v>#DIV/0!</v>
      </c>
    </row>
    <row r="62" spans="1:6" s="10" customFormat="1" ht="15.75" hidden="1">
      <c r="A62" s="88" t="s">
        <v>237</v>
      </c>
      <c r="B62" s="103">
        <v>2</v>
      </c>
      <c r="C62" s="83"/>
      <c r="D62" s="83"/>
      <c r="E62" s="83"/>
      <c r="F62" s="139" t="e">
        <f t="shared" si="0"/>
        <v>#DIV/0!</v>
      </c>
    </row>
    <row r="63" spans="1:6" s="10" customFormat="1" ht="15.75" hidden="1">
      <c r="A63" s="88" t="s">
        <v>165</v>
      </c>
      <c r="B63" s="103">
        <v>2</v>
      </c>
      <c r="C63" s="83"/>
      <c r="D63" s="83"/>
      <c r="E63" s="83"/>
      <c r="F63" s="139" t="e">
        <f t="shared" si="0"/>
        <v>#DIV/0!</v>
      </c>
    </row>
    <row r="64" spans="1:6" s="10" customFormat="1" ht="15.75" hidden="1">
      <c r="A64" s="88" t="s">
        <v>238</v>
      </c>
      <c r="B64" s="103">
        <v>2</v>
      </c>
      <c r="C64" s="83"/>
      <c r="D64" s="83"/>
      <c r="E64" s="83"/>
      <c r="F64" s="139" t="e">
        <f t="shared" si="0"/>
        <v>#DIV/0!</v>
      </c>
    </row>
    <row r="65" spans="1:6" s="10" customFormat="1" ht="15.75" hidden="1">
      <c r="A65" s="88" t="s">
        <v>166</v>
      </c>
      <c r="B65" s="103">
        <v>2</v>
      </c>
      <c r="C65" s="83"/>
      <c r="D65" s="83"/>
      <c r="E65" s="83"/>
      <c r="F65" s="139" t="e">
        <f t="shared" si="0"/>
        <v>#DIV/0!</v>
      </c>
    </row>
    <row r="66" spans="1:6" s="10" customFormat="1" ht="15.75" hidden="1">
      <c r="A66" s="88" t="s">
        <v>239</v>
      </c>
      <c r="B66" s="103">
        <v>2</v>
      </c>
      <c r="C66" s="83"/>
      <c r="D66" s="83"/>
      <c r="E66" s="83"/>
      <c r="F66" s="139" t="e">
        <f t="shared" si="0"/>
        <v>#DIV/0!</v>
      </c>
    </row>
    <row r="67" spans="1:6" s="10" customFormat="1" ht="15.75" hidden="1">
      <c r="A67" s="88" t="s">
        <v>134</v>
      </c>
      <c r="B67" s="17"/>
      <c r="C67" s="83"/>
      <c r="D67" s="83"/>
      <c r="E67" s="83"/>
      <c r="F67" s="139" t="e">
        <f t="shared" si="0"/>
        <v>#DIV/0!</v>
      </c>
    </row>
    <row r="68" spans="1:6" s="10" customFormat="1" ht="15.75" hidden="1">
      <c r="A68" s="88" t="s">
        <v>134</v>
      </c>
      <c r="B68" s="17"/>
      <c r="C68" s="83"/>
      <c r="D68" s="83"/>
      <c r="E68" s="83"/>
      <c r="F68" s="139" t="e">
        <f t="shared" si="0"/>
        <v>#DIV/0!</v>
      </c>
    </row>
    <row r="69" spans="1:6" s="10" customFormat="1" ht="15.75" hidden="1">
      <c r="A69" s="110" t="s">
        <v>184</v>
      </c>
      <c r="B69" s="17"/>
      <c r="C69" s="83">
        <f>SUM(C60:C68)</f>
        <v>0</v>
      </c>
      <c r="D69" s="83">
        <f>SUM(D60:D68)</f>
        <v>0</v>
      </c>
      <c r="E69" s="83">
        <f>SUM(E60:E68)</f>
        <v>0</v>
      </c>
      <c r="F69" s="139" t="e">
        <f t="shared" si="0"/>
        <v>#DIV/0!</v>
      </c>
    </row>
    <row r="70" spans="1:6" s="10" customFormat="1" ht="15.75" hidden="1">
      <c r="A70" s="88" t="s">
        <v>163</v>
      </c>
      <c r="B70" s="103">
        <v>2</v>
      </c>
      <c r="C70" s="83"/>
      <c r="D70" s="83"/>
      <c r="E70" s="83"/>
      <c r="F70" s="139" t="e">
        <f t="shared" si="0"/>
        <v>#DIV/0!</v>
      </c>
    </row>
    <row r="71" spans="1:6" s="10" customFormat="1" ht="15.75" hidden="1">
      <c r="A71" s="88" t="s">
        <v>234</v>
      </c>
      <c r="B71" s="103">
        <v>2</v>
      </c>
      <c r="C71" s="83"/>
      <c r="D71" s="83"/>
      <c r="E71" s="83"/>
      <c r="F71" s="139" t="e">
        <f t="shared" si="0"/>
        <v>#DIV/0!</v>
      </c>
    </row>
    <row r="72" spans="1:6" s="10" customFormat="1" ht="15.75" hidden="1">
      <c r="A72" s="88" t="s">
        <v>235</v>
      </c>
      <c r="B72" s="103">
        <v>2</v>
      </c>
      <c r="C72" s="83"/>
      <c r="D72" s="83"/>
      <c r="E72" s="83"/>
      <c r="F72" s="139" t="e">
        <f t="shared" si="0"/>
        <v>#DIV/0!</v>
      </c>
    </row>
    <row r="73" spans="1:6" s="10" customFormat="1" ht="15.75" hidden="1">
      <c r="A73" s="88" t="s">
        <v>236</v>
      </c>
      <c r="B73" s="103">
        <v>2</v>
      </c>
      <c r="C73" s="83"/>
      <c r="D73" s="83"/>
      <c r="E73" s="83"/>
      <c r="F73" s="139" t="e">
        <f aca="true" t="shared" si="1" ref="F73:F136">E73/D73*100</f>
        <v>#DIV/0!</v>
      </c>
    </row>
    <row r="74" spans="1:6" s="10" customFormat="1" ht="15.75" hidden="1">
      <c r="A74" s="88" t="s">
        <v>167</v>
      </c>
      <c r="B74" s="103">
        <v>2</v>
      </c>
      <c r="C74" s="83"/>
      <c r="D74" s="83"/>
      <c r="E74" s="83"/>
      <c r="F74" s="139" t="e">
        <f t="shared" si="1"/>
        <v>#DIV/0!</v>
      </c>
    </row>
    <row r="75" spans="1:6" s="10" customFormat="1" ht="15.75">
      <c r="A75" s="88" t="s">
        <v>582</v>
      </c>
      <c r="B75" s="103">
        <v>2</v>
      </c>
      <c r="C75" s="83"/>
      <c r="D75" s="83">
        <v>24</v>
      </c>
      <c r="E75" s="83">
        <v>24</v>
      </c>
      <c r="F75" s="139">
        <f t="shared" si="1"/>
        <v>100</v>
      </c>
    </row>
    <row r="76" spans="1:6" s="10" customFormat="1" ht="15.75" hidden="1">
      <c r="A76" s="88" t="s">
        <v>242</v>
      </c>
      <c r="B76" s="17">
        <v>2</v>
      </c>
      <c r="C76" s="83"/>
      <c r="D76" s="83"/>
      <c r="E76" s="83"/>
      <c r="F76" s="139" t="e">
        <f t="shared" si="1"/>
        <v>#DIV/0!</v>
      </c>
    </row>
    <row r="77" spans="1:6" s="10" customFormat="1" ht="15.75" hidden="1">
      <c r="A77" s="88" t="s">
        <v>241</v>
      </c>
      <c r="B77" s="17">
        <v>2</v>
      </c>
      <c r="C77" s="83"/>
      <c r="D77" s="83"/>
      <c r="E77" s="83"/>
      <c r="F77" s="139" t="e">
        <f t="shared" si="1"/>
        <v>#DIV/0!</v>
      </c>
    </row>
    <row r="78" spans="1:6" s="10" customFormat="1" ht="15.75" hidden="1">
      <c r="A78" s="88" t="s">
        <v>134</v>
      </c>
      <c r="B78" s="17"/>
      <c r="C78" s="83"/>
      <c r="D78" s="83"/>
      <c r="E78" s="83"/>
      <c r="F78" s="139" t="e">
        <f t="shared" si="1"/>
        <v>#DIV/0!</v>
      </c>
    </row>
    <row r="79" spans="1:6" s="10" customFormat="1" ht="15.75" hidden="1">
      <c r="A79" s="88" t="s">
        <v>134</v>
      </c>
      <c r="B79" s="17"/>
      <c r="C79" s="83"/>
      <c r="D79" s="83"/>
      <c r="E79" s="83"/>
      <c r="F79" s="139" t="e">
        <f t="shared" si="1"/>
        <v>#DIV/0!</v>
      </c>
    </row>
    <row r="80" spans="1:6" s="10" customFormat="1" ht="15.75">
      <c r="A80" s="110" t="s">
        <v>348</v>
      </c>
      <c r="B80" s="17"/>
      <c r="C80" s="83">
        <f>SUM(C70:C79)</f>
        <v>0</v>
      </c>
      <c r="D80" s="83">
        <f>SUM(D70:D79)</f>
        <v>24</v>
      </c>
      <c r="E80" s="83">
        <f>SUM(E70:E79)</f>
        <v>24</v>
      </c>
      <c r="F80" s="139">
        <f t="shared" si="1"/>
        <v>100</v>
      </c>
    </row>
    <row r="81" spans="1:6" s="10" customFormat="1" ht="15.75" hidden="1">
      <c r="A81" s="63"/>
      <c r="B81" s="17"/>
      <c r="C81" s="83"/>
      <c r="D81" s="83"/>
      <c r="E81" s="83"/>
      <c r="F81" s="139" t="e">
        <f t="shared" si="1"/>
        <v>#DIV/0!</v>
      </c>
    </row>
    <row r="82" spans="1:6" s="10" customFormat="1" ht="15.75" hidden="1">
      <c r="A82" s="63"/>
      <c r="B82" s="17"/>
      <c r="C82" s="83"/>
      <c r="D82" s="83"/>
      <c r="E82" s="83"/>
      <c r="F82" s="139" t="e">
        <f t="shared" si="1"/>
        <v>#DIV/0!</v>
      </c>
    </row>
    <row r="83" spans="1:6" s="10" customFormat="1" ht="31.5">
      <c r="A83" s="111" t="s">
        <v>349</v>
      </c>
      <c r="B83" s="17"/>
      <c r="C83" s="83">
        <f>C56+C59+C69+C80+C52</f>
        <v>356</v>
      </c>
      <c r="D83" s="83">
        <f>D56+D59+D69+D80+D52</f>
        <v>24</v>
      </c>
      <c r="E83" s="83">
        <f>E56+E59+E69+E80+E52</f>
        <v>24</v>
      </c>
      <c r="F83" s="139">
        <f t="shared" si="1"/>
        <v>100</v>
      </c>
    </row>
    <row r="84" spans="1:6" s="10" customFormat="1" ht="31.5">
      <c r="A84" s="42" t="s">
        <v>322</v>
      </c>
      <c r="B84" s="103"/>
      <c r="C84" s="85">
        <f>SUM(C85:C85:C87)</f>
        <v>7770</v>
      </c>
      <c r="D84" s="85">
        <f>SUM(D85:D85:D87)</f>
        <v>8160</v>
      </c>
      <c r="E84" s="85">
        <f>SUM(E85:E85:E87)</f>
        <v>8160</v>
      </c>
      <c r="F84" s="139">
        <f t="shared" si="1"/>
        <v>100</v>
      </c>
    </row>
    <row r="85" spans="1:6" s="10" customFormat="1" ht="15.75">
      <c r="A85" s="88" t="s">
        <v>464</v>
      </c>
      <c r="B85" s="101">
        <v>1</v>
      </c>
      <c r="C85" s="83">
        <f>SUMIF($B$6:$B$84,"1",C$6:C$84)</f>
        <v>0</v>
      </c>
      <c r="D85" s="83">
        <f>SUMIF($B$6:$B$84,"1",D$6:D$84)</f>
        <v>0</v>
      </c>
      <c r="E85" s="83">
        <f>SUMIF($B$6:$B$84,"1",E$6:E$84)</f>
        <v>0</v>
      </c>
      <c r="F85" s="139"/>
    </row>
    <row r="86" spans="1:6" s="10" customFormat="1" ht="15.75">
      <c r="A86" s="88" t="s">
        <v>284</v>
      </c>
      <c r="B86" s="101">
        <v>2</v>
      </c>
      <c r="C86" s="83">
        <f>SUMIF($B$6:$B$84,"2",C$6:C$84)</f>
        <v>7770</v>
      </c>
      <c r="D86" s="83">
        <f>SUMIF($B$6:$B$84,"2",D$6:D$84)</f>
        <v>8160</v>
      </c>
      <c r="E86" s="83">
        <f>SUMIF($B$6:$B$84,"2",E$6:E$84)</f>
        <v>8160</v>
      </c>
      <c r="F86" s="139">
        <f t="shared" si="1"/>
        <v>100</v>
      </c>
    </row>
    <row r="87" spans="1:6" s="10" customFormat="1" ht="15.75">
      <c r="A87" s="88" t="s">
        <v>140</v>
      </c>
      <c r="B87" s="101">
        <v>3</v>
      </c>
      <c r="C87" s="83">
        <f>SUMIF($B$6:$B$84,"3",C$6:C$84)</f>
        <v>0</v>
      </c>
      <c r="D87" s="83">
        <f>SUMIF($B$6:$B$84,"3",D$6:D$84)</f>
        <v>0</v>
      </c>
      <c r="E87" s="83">
        <f>SUMIF($B$6:$B$84,"3",E$6:E$84)</f>
        <v>0</v>
      </c>
      <c r="F87" s="139"/>
    </row>
    <row r="88" spans="1:6" s="10" customFormat="1" ht="31.5">
      <c r="A88" s="67" t="s">
        <v>350</v>
      </c>
      <c r="B88" s="17"/>
      <c r="C88" s="85"/>
      <c r="D88" s="85"/>
      <c r="E88" s="85"/>
      <c r="F88" s="139"/>
    </row>
    <row r="89" spans="1:6" s="10" customFormat="1" ht="15.75" hidden="1">
      <c r="A89" s="88" t="s">
        <v>181</v>
      </c>
      <c r="B89" s="17">
        <v>2</v>
      </c>
      <c r="C89" s="83"/>
      <c r="D89" s="83"/>
      <c r="E89" s="83"/>
      <c r="F89" s="139" t="e">
        <f t="shared" si="1"/>
        <v>#DIV/0!</v>
      </c>
    </row>
    <row r="90" spans="1:6" s="10" customFormat="1" ht="15.75" hidden="1">
      <c r="A90" s="88" t="s">
        <v>352</v>
      </c>
      <c r="B90" s="17">
        <v>2</v>
      </c>
      <c r="C90" s="83"/>
      <c r="D90" s="83"/>
      <c r="E90" s="83"/>
      <c r="F90" s="139" t="e">
        <f t="shared" si="1"/>
        <v>#DIV/0!</v>
      </c>
    </row>
    <row r="91" spans="1:6" s="10" customFormat="1" ht="31.5" hidden="1">
      <c r="A91" s="88" t="s">
        <v>353</v>
      </c>
      <c r="B91" s="17">
        <v>2</v>
      </c>
      <c r="C91" s="83"/>
      <c r="D91" s="83"/>
      <c r="E91" s="83"/>
      <c r="F91" s="139" t="e">
        <f t="shared" si="1"/>
        <v>#DIV/0!</v>
      </c>
    </row>
    <row r="92" spans="1:6" s="10" customFormat="1" ht="31.5" hidden="1">
      <c r="A92" s="88" t="s">
        <v>354</v>
      </c>
      <c r="B92" s="17">
        <v>2</v>
      </c>
      <c r="C92" s="83"/>
      <c r="D92" s="83"/>
      <c r="E92" s="83"/>
      <c r="F92" s="139" t="e">
        <f t="shared" si="1"/>
        <v>#DIV/0!</v>
      </c>
    </row>
    <row r="93" spans="1:6" s="10" customFormat="1" ht="31.5" hidden="1">
      <c r="A93" s="88" t="s">
        <v>355</v>
      </c>
      <c r="B93" s="17">
        <v>2</v>
      </c>
      <c r="C93" s="83"/>
      <c r="D93" s="83"/>
      <c r="E93" s="83"/>
      <c r="F93" s="139" t="e">
        <f t="shared" si="1"/>
        <v>#DIV/0!</v>
      </c>
    </row>
    <row r="94" spans="1:6" s="10" customFormat="1" ht="31.5" hidden="1">
      <c r="A94" s="88" t="s">
        <v>356</v>
      </c>
      <c r="B94" s="17">
        <v>2</v>
      </c>
      <c r="C94" s="83"/>
      <c r="D94" s="83"/>
      <c r="E94" s="83"/>
      <c r="F94" s="139" t="e">
        <f t="shared" si="1"/>
        <v>#DIV/0!</v>
      </c>
    </row>
    <row r="95" spans="1:6" s="10" customFormat="1" ht="15.75" hidden="1">
      <c r="A95" s="110" t="s">
        <v>357</v>
      </c>
      <c r="B95" s="17"/>
      <c r="C95" s="83">
        <f>SUM(C89:C94)</f>
        <v>0</v>
      </c>
      <c r="D95" s="83">
        <f>SUM(D89:D94)</f>
        <v>0</v>
      </c>
      <c r="E95" s="83">
        <f>SUM(E89:E94)</f>
        <v>0</v>
      </c>
      <c r="F95" s="139" t="e">
        <f t="shared" si="1"/>
        <v>#DIV/0!</v>
      </c>
    </row>
    <row r="96" spans="1:6" s="10" customFormat="1" ht="15.75" hidden="1">
      <c r="A96" s="88" t="s">
        <v>358</v>
      </c>
      <c r="B96" s="17"/>
      <c r="C96" s="83"/>
      <c r="D96" s="83"/>
      <c r="E96" s="83"/>
      <c r="F96" s="139" t="e">
        <f t="shared" si="1"/>
        <v>#DIV/0!</v>
      </c>
    </row>
    <row r="97" spans="1:6" s="10" customFormat="1" ht="15.75" hidden="1">
      <c r="A97" s="88" t="s">
        <v>358</v>
      </c>
      <c r="B97" s="17"/>
      <c r="C97" s="83"/>
      <c r="D97" s="83"/>
      <c r="E97" s="83"/>
      <c r="F97" s="139" t="e">
        <f t="shared" si="1"/>
        <v>#DIV/0!</v>
      </c>
    </row>
    <row r="98" spans="1:6" s="10" customFormat="1" ht="15.75">
      <c r="A98" s="110" t="s">
        <v>359</v>
      </c>
      <c r="B98" s="17">
        <v>2</v>
      </c>
      <c r="C98" s="83">
        <v>22824</v>
      </c>
      <c r="D98" s="83">
        <v>22737</v>
      </c>
      <c r="E98" s="83">
        <v>22737</v>
      </c>
      <c r="F98" s="139">
        <f t="shared" si="1"/>
        <v>100</v>
      </c>
    </row>
    <row r="99" spans="1:6" s="10" customFormat="1" ht="31.5">
      <c r="A99" s="111" t="s">
        <v>360</v>
      </c>
      <c r="B99" s="17"/>
      <c r="C99" s="83">
        <f>C95+C98</f>
        <v>22824</v>
      </c>
      <c r="D99" s="83">
        <f>D95+D98</f>
        <v>22737</v>
      </c>
      <c r="E99" s="83">
        <f>E95+E98</f>
        <v>22737</v>
      </c>
      <c r="F99" s="139">
        <f t="shared" si="1"/>
        <v>100</v>
      </c>
    </row>
    <row r="100" spans="1:6" s="10" customFormat="1" ht="15.75" hidden="1">
      <c r="A100" s="63"/>
      <c r="B100" s="17"/>
      <c r="C100" s="83"/>
      <c r="D100" s="83"/>
      <c r="E100" s="83"/>
      <c r="F100" s="139" t="e">
        <f t="shared" si="1"/>
        <v>#DIV/0!</v>
      </c>
    </row>
    <row r="101" spans="1:6" s="10" customFormat="1" ht="31.5" hidden="1">
      <c r="A101" s="63" t="s">
        <v>361</v>
      </c>
      <c r="B101" s="17"/>
      <c r="C101" s="83"/>
      <c r="D101" s="83"/>
      <c r="E101" s="83"/>
      <c r="F101" s="139" t="e">
        <f t="shared" si="1"/>
        <v>#DIV/0!</v>
      </c>
    </row>
    <row r="102" spans="1:6" s="10" customFormat="1" ht="15.75" hidden="1">
      <c r="A102" s="63"/>
      <c r="B102" s="17"/>
      <c r="C102" s="83"/>
      <c r="D102" s="83"/>
      <c r="E102" s="83"/>
      <c r="F102" s="139" t="e">
        <f t="shared" si="1"/>
        <v>#DIV/0!</v>
      </c>
    </row>
    <row r="103" spans="1:6" s="10" customFormat="1" ht="31.5" hidden="1">
      <c r="A103" s="63" t="s">
        <v>362</v>
      </c>
      <c r="B103" s="17"/>
      <c r="C103" s="83"/>
      <c r="D103" s="83"/>
      <c r="E103" s="83"/>
      <c r="F103" s="139" t="e">
        <f t="shared" si="1"/>
        <v>#DIV/0!</v>
      </c>
    </row>
    <row r="104" spans="1:6" s="10" customFormat="1" ht="15.75" hidden="1">
      <c r="A104" s="63"/>
      <c r="B104" s="17"/>
      <c r="C104" s="83"/>
      <c r="D104" s="83"/>
      <c r="E104" s="83"/>
      <c r="F104" s="139" t="e">
        <f t="shared" si="1"/>
        <v>#DIV/0!</v>
      </c>
    </row>
    <row r="105" spans="1:6" s="10" customFormat="1" ht="31.5" hidden="1">
      <c r="A105" s="63" t="s">
        <v>363</v>
      </c>
      <c r="B105" s="17"/>
      <c r="C105" s="83"/>
      <c r="D105" s="83"/>
      <c r="E105" s="83"/>
      <c r="F105" s="139" t="e">
        <f t="shared" si="1"/>
        <v>#DIV/0!</v>
      </c>
    </row>
    <row r="106" spans="1:6" s="10" customFormat="1" ht="15.75" hidden="1">
      <c r="A106" s="63"/>
      <c r="B106" s="17"/>
      <c r="C106" s="83"/>
      <c r="D106" s="83"/>
      <c r="E106" s="83"/>
      <c r="F106" s="139" t="e">
        <f t="shared" si="1"/>
        <v>#DIV/0!</v>
      </c>
    </row>
    <row r="107" spans="1:6" s="10" customFormat="1" ht="15.75" hidden="1">
      <c r="A107" s="63"/>
      <c r="B107" s="17"/>
      <c r="C107" s="83"/>
      <c r="D107" s="83"/>
      <c r="E107" s="83"/>
      <c r="F107" s="139" t="e">
        <f t="shared" si="1"/>
        <v>#DIV/0!</v>
      </c>
    </row>
    <row r="108" spans="1:6" s="10" customFormat="1" ht="15.75" hidden="1">
      <c r="A108" s="63"/>
      <c r="B108" s="17"/>
      <c r="C108" s="83"/>
      <c r="D108" s="83"/>
      <c r="E108" s="83"/>
      <c r="F108" s="139" t="e">
        <f t="shared" si="1"/>
        <v>#DIV/0!</v>
      </c>
    </row>
    <row r="109" spans="1:6" s="10" customFormat="1" ht="15.75" hidden="1">
      <c r="A109" s="63"/>
      <c r="B109" s="17"/>
      <c r="C109" s="83"/>
      <c r="D109" s="83"/>
      <c r="E109" s="83"/>
      <c r="F109" s="139" t="e">
        <f t="shared" si="1"/>
        <v>#DIV/0!</v>
      </c>
    </row>
    <row r="110" spans="1:6" s="10" customFormat="1" ht="31.5" hidden="1">
      <c r="A110" s="63" t="s">
        <v>364</v>
      </c>
      <c r="B110" s="17"/>
      <c r="C110" s="83"/>
      <c r="D110" s="83"/>
      <c r="E110" s="83"/>
      <c r="F110" s="139" t="e">
        <f t="shared" si="1"/>
        <v>#DIV/0!</v>
      </c>
    </row>
    <row r="111" spans="1:6" s="10" customFormat="1" ht="31.5">
      <c r="A111" s="42" t="s">
        <v>350</v>
      </c>
      <c r="B111" s="103"/>
      <c r="C111" s="85">
        <f>SUM(C112:C112:C114)</f>
        <v>22824</v>
      </c>
      <c r="D111" s="85">
        <f>SUM(D112:D112:D114)</f>
        <v>22737</v>
      </c>
      <c r="E111" s="85">
        <f>SUM(E112:E112:E114)</f>
        <v>22737</v>
      </c>
      <c r="F111" s="139">
        <f t="shared" si="1"/>
        <v>100</v>
      </c>
    </row>
    <row r="112" spans="1:6" s="10" customFormat="1" ht="15.75">
      <c r="A112" s="88" t="s">
        <v>464</v>
      </c>
      <c r="B112" s="101">
        <v>1</v>
      </c>
      <c r="C112" s="83">
        <f>SUMIF($B$88:$B$111,"1",C$88:C$111)</f>
        <v>0</v>
      </c>
      <c r="D112" s="83">
        <f>SUMIF($B$88:$B$111,"1",D$88:D$111)</f>
        <v>0</v>
      </c>
      <c r="E112" s="83">
        <f>SUMIF($B$88:$B$111,"1",E$88:E$111)</f>
        <v>0</v>
      </c>
      <c r="F112" s="139"/>
    </row>
    <row r="113" spans="1:6" s="10" customFormat="1" ht="15.75">
      <c r="A113" s="88" t="s">
        <v>284</v>
      </c>
      <c r="B113" s="101">
        <v>2</v>
      </c>
      <c r="C113" s="83">
        <f>SUMIF($B$88:$B$111,"2",C$88:C$111)</f>
        <v>22824</v>
      </c>
      <c r="D113" s="83">
        <f>SUMIF($B$88:$B$111,"2",D$88:D$111)</f>
        <v>22737</v>
      </c>
      <c r="E113" s="83">
        <f>SUMIF($B$88:$B$111,"2",E$88:E$111)</f>
        <v>22737</v>
      </c>
      <c r="F113" s="139">
        <f t="shared" si="1"/>
        <v>100</v>
      </c>
    </row>
    <row r="114" spans="1:6" s="10" customFormat="1" ht="15.75">
      <c r="A114" s="88" t="s">
        <v>140</v>
      </c>
      <c r="B114" s="101">
        <v>3</v>
      </c>
      <c r="C114" s="83">
        <f>SUMIF($B$88:$B$111,"3",C$88:C$111)</f>
        <v>0</v>
      </c>
      <c r="D114" s="83">
        <f>SUMIF($B$88:$B$111,"3",D$88:D$111)</f>
        <v>0</v>
      </c>
      <c r="E114" s="83">
        <f>SUMIF($B$88:$B$111,"3",E$88:E$111)</f>
        <v>0</v>
      </c>
      <c r="F114" s="139"/>
    </row>
    <row r="115" spans="1:6" s="10" customFormat="1" ht="15.75">
      <c r="A115" s="67" t="s">
        <v>366</v>
      </c>
      <c r="B115" s="17"/>
      <c r="C115" s="85"/>
      <c r="D115" s="85"/>
      <c r="E115" s="85"/>
      <c r="F115" s="139"/>
    </row>
    <row r="116" spans="1:6" s="10" customFormat="1" ht="31.5" hidden="1">
      <c r="A116" s="88" t="s">
        <v>368</v>
      </c>
      <c r="B116" s="17">
        <v>2</v>
      </c>
      <c r="C116" s="83"/>
      <c r="D116" s="83"/>
      <c r="E116" s="83"/>
      <c r="F116" s="139" t="e">
        <f t="shared" si="1"/>
        <v>#DIV/0!</v>
      </c>
    </row>
    <row r="117" spans="1:6" s="10" customFormat="1" ht="15.75" hidden="1">
      <c r="A117" s="111" t="s">
        <v>367</v>
      </c>
      <c r="B117" s="17"/>
      <c r="C117" s="83">
        <f>SUM(C116)</f>
        <v>0</v>
      </c>
      <c r="D117" s="83">
        <f>SUM(D116)</f>
        <v>0</v>
      </c>
      <c r="E117" s="83">
        <f>SUM(E116)</f>
        <v>0</v>
      </c>
      <c r="F117" s="139" t="e">
        <f t="shared" si="1"/>
        <v>#DIV/0!</v>
      </c>
    </row>
    <row r="118" spans="1:6" s="10" customFormat="1" ht="15.75" hidden="1">
      <c r="A118" s="88" t="s">
        <v>132</v>
      </c>
      <c r="B118" s="17">
        <v>3</v>
      </c>
      <c r="C118" s="83"/>
      <c r="D118" s="83"/>
      <c r="E118" s="83"/>
      <c r="F118" s="139" t="e">
        <f t="shared" si="1"/>
        <v>#DIV/0!</v>
      </c>
    </row>
    <row r="119" spans="1:6" s="10" customFormat="1" ht="15.75">
      <c r="A119" s="88" t="s">
        <v>131</v>
      </c>
      <c r="B119" s="17">
        <v>3</v>
      </c>
      <c r="C119" s="83">
        <v>1430</v>
      </c>
      <c r="D119" s="83">
        <v>1430</v>
      </c>
      <c r="E119" s="83">
        <v>1268</v>
      </c>
      <c r="F119" s="139">
        <f t="shared" si="1"/>
        <v>88.67132867132868</v>
      </c>
    </row>
    <row r="120" spans="1:6" s="10" customFormat="1" ht="15.75">
      <c r="A120" s="111" t="s">
        <v>369</v>
      </c>
      <c r="B120" s="17"/>
      <c r="C120" s="83">
        <f>SUM(C118:C119)</f>
        <v>1430</v>
      </c>
      <c r="D120" s="83">
        <f>SUM(D118:D119)</f>
        <v>1430</v>
      </c>
      <c r="E120" s="83">
        <f>SUM(E118:E119)</f>
        <v>1268</v>
      </c>
      <c r="F120" s="139">
        <f t="shared" si="1"/>
        <v>88.67132867132868</v>
      </c>
    </row>
    <row r="121" spans="1:6" s="10" customFormat="1" ht="31.5">
      <c r="A121" s="88" t="s">
        <v>370</v>
      </c>
      <c r="B121" s="17">
        <v>3</v>
      </c>
      <c r="C121" s="83">
        <v>2045</v>
      </c>
      <c r="D121" s="83">
        <v>1250</v>
      </c>
      <c r="E121" s="83">
        <v>1250</v>
      </c>
      <c r="F121" s="139">
        <f t="shared" si="1"/>
        <v>100</v>
      </c>
    </row>
    <row r="122" spans="1:6" s="10" customFormat="1" ht="31.5" hidden="1">
      <c r="A122" s="88" t="s">
        <v>371</v>
      </c>
      <c r="B122" s="17">
        <v>3</v>
      </c>
      <c r="C122" s="83"/>
      <c r="D122" s="83"/>
      <c r="E122" s="83"/>
      <c r="F122" s="139" t="e">
        <f t="shared" si="1"/>
        <v>#DIV/0!</v>
      </c>
    </row>
    <row r="123" spans="1:6" s="10" customFormat="1" ht="15.75">
      <c r="A123" s="111" t="s">
        <v>372</v>
      </c>
      <c r="B123" s="17"/>
      <c r="C123" s="83">
        <f>SUM(C121:C122)</f>
        <v>2045</v>
      </c>
      <c r="D123" s="83">
        <f>SUM(D121:D122)</f>
        <v>1250</v>
      </c>
      <c r="E123" s="83">
        <f>SUM(E121:E122)</f>
        <v>1250</v>
      </c>
      <c r="F123" s="139">
        <f t="shared" si="1"/>
        <v>100</v>
      </c>
    </row>
    <row r="124" spans="1:6" s="10" customFormat="1" ht="31.5" hidden="1">
      <c r="A124" s="88" t="s">
        <v>373</v>
      </c>
      <c r="B124" s="17">
        <v>2</v>
      </c>
      <c r="C124" s="83"/>
      <c r="D124" s="83"/>
      <c r="E124" s="83"/>
      <c r="F124" s="139" t="e">
        <f t="shared" si="1"/>
        <v>#DIV/0!</v>
      </c>
    </row>
    <row r="125" spans="1:6" s="10" customFormat="1" ht="31.5">
      <c r="A125" s="88" t="s">
        <v>374</v>
      </c>
      <c r="B125" s="17">
        <v>2</v>
      </c>
      <c r="C125" s="83">
        <v>285</v>
      </c>
      <c r="D125" s="83">
        <v>300</v>
      </c>
      <c r="E125" s="83">
        <v>331</v>
      </c>
      <c r="F125" s="139">
        <f t="shared" si="1"/>
        <v>110.33333333333333</v>
      </c>
    </row>
    <row r="126" spans="1:6" s="10" customFormat="1" ht="15.75" hidden="1">
      <c r="A126" s="88" t="s">
        <v>375</v>
      </c>
      <c r="B126" s="17">
        <v>2</v>
      </c>
      <c r="C126" s="83"/>
      <c r="D126" s="83"/>
      <c r="E126" s="83"/>
      <c r="F126" s="139" t="e">
        <f t="shared" si="1"/>
        <v>#DIV/0!</v>
      </c>
    </row>
    <row r="127" spans="1:6" s="10" customFormat="1" ht="15.75">
      <c r="A127" s="63" t="s">
        <v>376</v>
      </c>
      <c r="B127" s="17"/>
      <c r="C127" s="83">
        <f>SUM(C124:C126)</f>
        <v>285</v>
      </c>
      <c r="D127" s="83">
        <f>SUM(D124:D126)</f>
        <v>300</v>
      </c>
      <c r="E127" s="83">
        <f>SUM(E124:E126)</f>
        <v>331</v>
      </c>
      <c r="F127" s="139">
        <f t="shared" si="1"/>
        <v>110.33333333333333</v>
      </c>
    </row>
    <row r="128" spans="1:6" s="10" customFormat="1" ht="15.75">
      <c r="A128" s="88" t="s">
        <v>377</v>
      </c>
      <c r="B128" s="17">
        <v>3</v>
      </c>
      <c r="C128" s="83">
        <v>350</v>
      </c>
      <c r="D128" s="83">
        <v>688</v>
      </c>
      <c r="E128" s="83"/>
      <c r="F128" s="139">
        <f t="shared" si="1"/>
        <v>0</v>
      </c>
    </row>
    <row r="129" spans="1:6" s="10" customFormat="1" ht="15.75" hidden="1">
      <c r="A129" s="88" t="s">
        <v>378</v>
      </c>
      <c r="B129" s="17">
        <v>2</v>
      </c>
      <c r="C129" s="83"/>
      <c r="D129" s="83"/>
      <c r="E129" s="83"/>
      <c r="F129" s="139" t="e">
        <f t="shared" si="1"/>
        <v>#DIV/0!</v>
      </c>
    </row>
    <row r="130" spans="1:6" s="10" customFormat="1" ht="31.5">
      <c r="A130" s="111" t="s">
        <v>379</v>
      </c>
      <c r="B130" s="17"/>
      <c r="C130" s="83">
        <f>SUM(C128:C129)</f>
        <v>350</v>
      </c>
      <c r="D130" s="83">
        <f>SUM(D128:D129)</f>
        <v>688</v>
      </c>
      <c r="E130" s="83">
        <f>SUM(E128:E129)</f>
        <v>0</v>
      </c>
      <c r="F130" s="139">
        <f t="shared" si="1"/>
        <v>0</v>
      </c>
    </row>
    <row r="131" spans="1:6" s="10" customFormat="1" ht="15.75" hidden="1">
      <c r="A131" s="88" t="s">
        <v>380</v>
      </c>
      <c r="B131" s="17">
        <v>2</v>
      </c>
      <c r="C131" s="83"/>
      <c r="D131" s="83"/>
      <c r="E131" s="83"/>
      <c r="F131" s="139" t="e">
        <f t="shared" si="1"/>
        <v>#DIV/0!</v>
      </c>
    </row>
    <row r="132" spans="1:6" s="10" customFormat="1" ht="15.75" hidden="1">
      <c r="A132" s="88" t="s">
        <v>381</v>
      </c>
      <c r="B132" s="17">
        <v>2</v>
      </c>
      <c r="C132" s="83"/>
      <c r="D132" s="83"/>
      <c r="E132" s="83"/>
      <c r="F132" s="139" t="e">
        <f t="shared" si="1"/>
        <v>#DIV/0!</v>
      </c>
    </row>
    <row r="133" spans="1:6" s="10" customFormat="1" ht="15.75" hidden="1">
      <c r="A133" s="88" t="s">
        <v>169</v>
      </c>
      <c r="B133" s="17">
        <v>2</v>
      </c>
      <c r="C133" s="83"/>
      <c r="D133" s="83"/>
      <c r="E133" s="83"/>
      <c r="F133" s="139" t="e">
        <f t="shared" si="1"/>
        <v>#DIV/0!</v>
      </c>
    </row>
    <row r="134" spans="1:6" s="10" customFormat="1" ht="15.75" hidden="1">
      <c r="A134" s="88" t="s">
        <v>170</v>
      </c>
      <c r="B134" s="17">
        <v>2</v>
      </c>
      <c r="C134" s="83"/>
      <c r="D134" s="83"/>
      <c r="E134" s="83"/>
      <c r="F134" s="139" t="e">
        <f t="shared" si="1"/>
        <v>#DIV/0!</v>
      </c>
    </row>
    <row r="135" spans="1:6" s="10" customFormat="1" ht="15.75" hidden="1">
      <c r="A135" s="88" t="s">
        <v>171</v>
      </c>
      <c r="B135" s="17">
        <v>2</v>
      </c>
      <c r="C135" s="83"/>
      <c r="D135" s="83"/>
      <c r="E135" s="83"/>
      <c r="F135" s="139" t="e">
        <f t="shared" si="1"/>
        <v>#DIV/0!</v>
      </c>
    </row>
    <row r="136" spans="1:6" s="10" customFormat="1" ht="47.25" hidden="1">
      <c r="A136" s="88" t="s">
        <v>382</v>
      </c>
      <c r="B136" s="17">
        <v>2</v>
      </c>
      <c r="C136" s="83"/>
      <c r="D136" s="83"/>
      <c r="E136" s="83"/>
      <c r="F136" s="139" t="e">
        <f t="shared" si="1"/>
        <v>#DIV/0!</v>
      </c>
    </row>
    <row r="137" spans="1:6" s="10" customFormat="1" ht="15.75" hidden="1">
      <c r="A137" s="88" t="s">
        <v>383</v>
      </c>
      <c r="B137" s="17">
        <v>2</v>
      </c>
      <c r="C137" s="83"/>
      <c r="D137" s="83"/>
      <c r="E137" s="83"/>
      <c r="F137" s="139" t="e">
        <f aca="true" t="shared" si="2" ref="F137:F199">E137/D137*100</f>
        <v>#DIV/0!</v>
      </c>
    </row>
    <row r="138" spans="1:6" s="10" customFormat="1" ht="15.75">
      <c r="A138" s="88" t="s">
        <v>384</v>
      </c>
      <c r="B138" s="17">
        <v>2</v>
      </c>
      <c r="C138" s="83">
        <v>20</v>
      </c>
      <c r="D138" s="83">
        <v>20</v>
      </c>
      <c r="E138" s="83">
        <v>5</v>
      </c>
      <c r="F138" s="139">
        <f t="shared" si="2"/>
        <v>25</v>
      </c>
    </row>
    <row r="139" spans="1:6" s="10" customFormat="1" ht="31.5">
      <c r="A139" s="110" t="s">
        <v>385</v>
      </c>
      <c r="B139" s="17"/>
      <c r="C139" s="83">
        <f>SUM(C138)</f>
        <v>20</v>
      </c>
      <c r="D139" s="83">
        <f>SUM(D138)</f>
        <v>20</v>
      </c>
      <c r="E139" s="83">
        <f>SUM(E138)</f>
        <v>5</v>
      </c>
      <c r="F139" s="139">
        <f t="shared" si="2"/>
        <v>25</v>
      </c>
    </row>
    <row r="140" spans="1:6" s="10" customFormat="1" ht="15.75">
      <c r="A140" s="111" t="s">
        <v>386</v>
      </c>
      <c r="B140" s="17"/>
      <c r="C140" s="83">
        <f>SUM(C131:C137)+C139</f>
        <v>20</v>
      </c>
      <c r="D140" s="83">
        <f>SUM(D131:D137)+D139</f>
        <v>20</v>
      </c>
      <c r="E140" s="83">
        <f>SUM(E131:E137)+E139</f>
        <v>5</v>
      </c>
      <c r="F140" s="139">
        <f t="shared" si="2"/>
        <v>25</v>
      </c>
    </row>
    <row r="141" spans="1:6" s="10" customFormat="1" ht="15.75">
      <c r="A141" s="42" t="s">
        <v>366</v>
      </c>
      <c r="B141" s="103"/>
      <c r="C141" s="85">
        <f>SUM(C142:C142:C144)</f>
        <v>4130</v>
      </c>
      <c r="D141" s="85">
        <f>SUM(D142:D142:D144)</f>
        <v>3688</v>
      </c>
      <c r="E141" s="85">
        <f>SUM(E142:E142:E144)</f>
        <v>2854</v>
      </c>
      <c r="F141" s="139">
        <f t="shared" si="2"/>
        <v>77.38611713665944</v>
      </c>
    </row>
    <row r="142" spans="1:6" s="10" customFormat="1" ht="15.75">
      <c r="A142" s="88" t="s">
        <v>464</v>
      </c>
      <c r="B142" s="101">
        <v>1</v>
      </c>
      <c r="C142" s="83">
        <f>SUMIF($B$115:$B$141,"1",C$115:C$141)</f>
        <v>0</v>
      </c>
      <c r="D142" s="83">
        <f>SUMIF($B$115:$B$141,"1",D$115:D$141)</f>
        <v>0</v>
      </c>
      <c r="E142" s="83">
        <f>SUMIF($B$115:$B$141,"1",E$115:E$141)</f>
        <v>0</v>
      </c>
      <c r="F142" s="139"/>
    </row>
    <row r="143" spans="1:6" s="10" customFormat="1" ht="15.75">
      <c r="A143" s="88" t="s">
        <v>284</v>
      </c>
      <c r="B143" s="101">
        <v>2</v>
      </c>
      <c r="C143" s="83">
        <f>SUMIF($B$115:$B$141,"2",C$115:C$141)</f>
        <v>305</v>
      </c>
      <c r="D143" s="83">
        <f>SUMIF($B$115:$B$141,"2",D$115:D$141)</f>
        <v>320</v>
      </c>
      <c r="E143" s="83">
        <f>SUMIF($B$115:$B$141,"2",E$115:E$141)</f>
        <v>336</v>
      </c>
      <c r="F143" s="139">
        <f t="shared" si="2"/>
        <v>105</v>
      </c>
    </row>
    <row r="144" spans="1:6" s="10" customFormat="1" ht="15.75">
      <c r="A144" s="88" t="s">
        <v>140</v>
      </c>
      <c r="B144" s="101">
        <v>3</v>
      </c>
      <c r="C144" s="83">
        <f>SUMIF($B$115:$B$141,"3",C$115:C$141)</f>
        <v>3825</v>
      </c>
      <c r="D144" s="83">
        <f>SUMIF($B$115:$B$141,"3",D$115:D$141)</f>
        <v>3368</v>
      </c>
      <c r="E144" s="83">
        <f>SUMIF($B$115:$B$141,"3",E$115:E$141)</f>
        <v>2518</v>
      </c>
      <c r="F144" s="139">
        <f t="shared" si="2"/>
        <v>74.7624703087886</v>
      </c>
    </row>
    <row r="145" spans="1:6" s="10" customFormat="1" ht="15.75">
      <c r="A145" s="67" t="s">
        <v>391</v>
      </c>
      <c r="B145" s="17"/>
      <c r="C145" s="85"/>
      <c r="D145" s="85"/>
      <c r="E145" s="85"/>
      <c r="F145" s="139"/>
    </row>
    <row r="146" spans="1:6" s="10" customFormat="1" ht="15.75" hidden="1">
      <c r="A146" s="88" t="s">
        <v>133</v>
      </c>
      <c r="B146" s="17"/>
      <c r="C146" s="85"/>
      <c r="D146" s="85"/>
      <c r="E146" s="85"/>
      <c r="F146" s="139" t="e">
        <f t="shared" si="2"/>
        <v>#DIV/0!</v>
      </c>
    </row>
    <row r="147" spans="1:6" s="10" customFormat="1" ht="15.75" hidden="1">
      <c r="A147" s="88" t="s">
        <v>133</v>
      </c>
      <c r="B147" s="17"/>
      <c r="C147" s="85"/>
      <c r="D147" s="85"/>
      <c r="E147" s="85"/>
      <c r="F147" s="139" t="e">
        <f t="shared" si="2"/>
        <v>#DIV/0!</v>
      </c>
    </row>
    <row r="148" spans="1:6" s="10" customFormat="1" ht="15.75" hidden="1">
      <c r="A148" s="110" t="s">
        <v>387</v>
      </c>
      <c r="B148" s="17"/>
      <c r="C148" s="83">
        <f>SUM(C146:C147)</f>
        <v>0</v>
      </c>
      <c r="D148" s="83">
        <f>SUM(D146:D147)</f>
        <v>0</v>
      </c>
      <c r="E148" s="83">
        <f>SUM(E146:E147)</f>
        <v>0</v>
      </c>
      <c r="F148" s="139" t="e">
        <f t="shared" si="2"/>
        <v>#DIV/0!</v>
      </c>
    </row>
    <row r="149" spans="1:6" s="10" customFormat="1" ht="15.75" hidden="1">
      <c r="A149" s="88" t="s">
        <v>388</v>
      </c>
      <c r="B149" s="17">
        <v>2</v>
      </c>
      <c r="C149" s="83"/>
      <c r="D149" s="83"/>
      <c r="E149" s="83"/>
      <c r="F149" s="139" t="e">
        <f t="shared" si="2"/>
        <v>#DIV/0!</v>
      </c>
    </row>
    <row r="150" spans="1:6" s="10" customFormat="1" ht="31.5" hidden="1">
      <c r="A150" s="88" t="s">
        <v>389</v>
      </c>
      <c r="B150" s="17">
        <v>2</v>
      </c>
      <c r="C150" s="83"/>
      <c r="D150" s="83"/>
      <c r="E150" s="83"/>
      <c r="F150" s="139" t="e">
        <f t="shared" si="2"/>
        <v>#DIV/0!</v>
      </c>
    </row>
    <row r="151" spans="1:6" s="10" customFormat="1" ht="15.75">
      <c r="A151" s="88" t="s">
        <v>606</v>
      </c>
      <c r="B151" s="17">
        <v>2</v>
      </c>
      <c r="C151" s="83"/>
      <c r="D151" s="83">
        <v>11</v>
      </c>
      <c r="E151" s="83">
        <v>11</v>
      </c>
      <c r="F151" s="139">
        <f t="shared" si="2"/>
        <v>100</v>
      </c>
    </row>
    <row r="152" spans="1:6" s="10" customFormat="1" ht="15.75">
      <c r="A152" s="88" t="s">
        <v>528</v>
      </c>
      <c r="B152" s="17">
        <v>2</v>
      </c>
      <c r="C152" s="83">
        <v>30</v>
      </c>
      <c r="D152" s="83">
        <v>30</v>
      </c>
      <c r="E152" s="83">
        <v>30</v>
      </c>
      <c r="F152" s="139">
        <f t="shared" si="2"/>
        <v>100</v>
      </c>
    </row>
    <row r="153" spans="1:6" s="10" customFormat="1" ht="15.75">
      <c r="A153" s="63" t="s">
        <v>586</v>
      </c>
      <c r="B153" s="17">
        <v>2</v>
      </c>
      <c r="C153" s="83"/>
      <c r="D153" s="83">
        <v>100</v>
      </c>
      <c r="E153" s="83">
        <v>100</v>
      </c>
      <c r="F153" s="139">
        <f t="shared" si="2"/>
        <v>100</v>
      </c>
    </row>
    <row r="154" spans="1:6" s="10" customFormat="1" ht="15.75">
      <c r="A154" s="111" t="s">
        <v>390</v>
      </c>
      <c r="B154" s="17"/>
      <c r="C154" s="83">
        <f>SUM(C149:C153)</f>
        <v>30</v>
      </c>
      <c r="D154" s="83">
        <f>SUM(D149:D153)</f>
        <v>141</v>
      </c>
      <c r="E154" s="83">
        <f>SUM(E149:E153)</f>
        <v>141</v>
      </c>
      <c r="F154" s="139">
        <f t="shared" si="2"/>
        <v>100</v>
      </c>
    </row>
    <row r="155" spans="1:6" s="10" customFormat="1" ht="15.75" hidden="1">
      <c r="A155" s="88" t="s">
        <v>134</v>
      </c>
      <c r="B155" s="17"/>
      <c r="C155" s="83"/>
      <c r="D155" s="83"/>
      <c r="E155" s="83"/>
      <c r="F155" s="139" t="e">
        <f t="shared" si="2"/>
        <v>#DIV/0!</v>
      </c>
    </row>
    <row r="156" spans="1:6" s="10" customFormat="1" ht="15.75">
      <c r="A156" s="88" t="s">
        <v>529</v>
      </c>
      <c r="B156" s="17">
        <v>2</v>
      </c>
      <c r="C156" s="83">
        <v>120</v>
      </c>
      <c r="D156" s="83">
        <v>206</v>
      </c>
      <c r="E156" s="83">
        <v>206</v>
      </c>
      <c r="F156" s="139">
        <f t="shared" si="2"/>
        <v>100</v>
      </c>
    </row>
    <row r="157" spans="1:6" s="10" customFormat="1" ht="15.75">
      <c r="A157" s="110" t="s">
        <v>392</v>
      </c>
      <c r="B157" s="17"/>
      <c r="C157" s="83">
        <f>SUM(C155:C156)</f>
        <v>120</v>
      </c>
      <c r="D157" s="83">
        <f>SUM(D155:D156)</f>
        <v>206</v>
      </c>
      <c r="E157" s="83">
        <f>SUM(E155:E156)</f>
        <v>206</v>
      </c>
      <c r="F157" s="139">
        <f t="shared" si="2"/>
        <v>100</v>
      </c>
    </row>
    <row r="158" spans="1:6" s="10" customFormat="1" ht="15.75" hidden="1">
      <c r="A158" s="88" t="s">
        <v>134</v>
      </c>
      <c r="B158" s="17"/>
      <c r="C158" s="83"/>
      <c r="D158" s="83"/>
      <c r="E158" s="83"/>
      <c r="F158" s="139" t="e">
        <f t="shared" si="2"/>
        <v>#DIV/0!</v>
      </c>
    </row>
    <row r="159" spans="1:6" s="10" customFormat="1" ht="15.75" hidden="1">
      <c r="A159" s="88" t="s">
        <v>134</v>
      </c>
      <c r="B159" s="17"/>
      <c r="C159" s="83"/>
      <c r="D159" s="83"/>
      <c r="E159" s="83"/>
      <c r="F159" s="139" t="e">
        <f t="shared" si="2"/>
        <v>#DIV/0!</v>
      </c>
    </row>
    <row r="160" spans="1:6" s="10" customFormat="1" ht="15.75" hidden="1">
      <c r="A160" s="110" t="s">
        <v>393</v>
      </c>
      <c r="B160" s="17"/>
      <c r="C160" s="83">
        <f>SUM(C158:C159)</f>
        <v>0</v>
      </c>
      <c r="D160" s="83">
        <f>SUM(D158:D159)</f>
        <v>0</v>
      </c>
      <c r="E160" s="83">
        <f>SUM(E158:E159)</f>
        <v>0</v>
      </c>
      <c r="F160" s="139" t="e">
        <f t="shared" si="2"/>
        <v>#DIV/0!</v>
      </c>
    </row>
    <row r="161" spans="1:6" s="10" customFormat="1" ht="15.75">
      <c r="A161" s="63" t="s">
        <v>394</v>
      </c>
      <c r="B161" s="17"/>
      <c r="C161" s="83">
        <f>C157+C160</f>
        <v>120</v>
      </c>
      <c r="D161" s="83">
        <f>D157+D160</f>
        <v>206</v>
      </c>
      <c r="E161" s="83">
        <f>E157+E160</f>
        <v>206</v>
      </c>
      <c r="F161" s="139">
        <f t="shared" si="2"/>
        <v>100</v>
      </c>
    </row>
    <row r="162" spans="1:6" s="10" customFormat="1" ht="15.75" hidden="1">
      <c r="A162" s="88" t="s">
        <v>395</v>
      </c>
      <c r="B162" s="17">
        <v>2</v>
      </c>
      <c r="C162" s="83"/>
      <c r="D162" s="83"/>
      <c r="E162" s="83"/>
      <c r="F162" s="139" t="e">
        <f t="shared" si="2"/>
        <v>#DIV/0!</v>
      </c>
    </row>
    <row r="163" spans="1:6" s="10" customFormat="1" ht="31.5">
      <c r="A163" s="88" t="s">
        <v>396</v>
      </c>
      <c r="B163" s="17">
        <v>2</v>
      </c>
      <c r="C163" s="83">
        <v>700</v>
      </c>
      <c r="D163" s="83">
        <v>700</v>
      </c>
      <c r="E163" s="83">
        <v>671</v>
      </c>
      <c r="F163" s="139">
        <f t="shared" si="2"/>
        <v>95.85714285714285</v>
      </c>
    </row>
    <row r="164" spans="1:6" s="10" customFormat="1" ht="31.5" hidden="1">
      <c r="A164" s="88" t="s">
        <v>397</v>
      </c>
      <c r="B164" s="17">
        <v>2</v>
      </c>
      <c r="C164" s="83"/>
      <c r="D164" s="83"/>
      <c r="E164" s="83"/>
      <c r="F164" s="139" t="e">
        <f t="shared" si="2"/>
        <v>#DIV/0!</v>
      </c>
    </row>
    <row r="165" spans="1:6" s="10" customFormat="1" ht="15.75" hidden="1">
      <c r="A165" s="88" t="s">
        <v>399</v>
      </c>
      <c r="B165" s="17">
        <v>2</v>
      </c>
      <c r="C165" s="83"/>
      <c r="D165" s="83"/>
      <c r="E165" s="83"/>
      <c r="F165" s="139" t="e">
        <f t="shared" si="2"/>
        <v>#DIV/0!</v>
      </c>
    </row>
    <row r="166" spans="1:6" s="10" customFormat="1" ht="31.5" hidden="1">
      <c r="A166" s="88" t="s">
        <v>398</v>
      </c>
      <c r="B166" s="17">
        <v>2</v>
      </c>
      <c r="C166" s="83"/>
      <c r="D166" s="83"/>
      <c r="E166" s="83"/>
      <c r="F166" s="139" t="e">
        <f t="shared" si="2"/>
        <v>#DIV/0!</v>
      </c>
    </row>
    <row r="167" spans="1:6" s="10" customFormat="1" ht="15.75" hidden="1">
      <c r="A167" s="88" t="s">
        <v>400</v>
      </c>
      <c r="B167" s="17">
        <v>2</v>
      </c>
      <c r="C167" s="83"/>
      <c r="D167" s="83"/>
      <c r="E167" s="83"/>
      <c r="F167" s="139" t="e">
        <f t="shared" si="2"/>
        <v>#DIV/0!</v>
      </c>
    </row>
    <row r="168" spans="1:6" s="10" customFormat="1" ht="15.75" hidden="1">
      <c r="A168" s="88" t="s">
        <v>134</v>
      </c>
      <c r="B168" s="17">
        <v>2</v>
      </c>
      <c r="C168" s="83"/>
      <c r="D168" s="83"/>
      <c r="E168" s="83"/>
      <c r="F168" s="139" t="e">
        <f t="shared" si="2"/>
        <v>#DIV/0!</v>
      </c>
    </row>
    <row r="169" spans="1:6" s="10" customFormat="1" ht="15.75" hidden="1">
      <c r="A169" s="88" t="s">
        <v>134</v>
      </c>
      <c r="B169" s="17">
        <v>2</v>
      </c>
      <c r="C169" s="83"/>
      <c r="D169" s="83"/>
      <c r="E169" s="83"/>
      <c r="F169" s="139" t="e">
        <f t="shared" si="2"/>
        <v>#DIV/0!</v>
      </c>
    </row>
    <row r="170" spans="1:6" s="10" customFormat="1" ht="15.75" hidden="1">
      <c r="A170" s="88" t="s">
        <v>134</v>
      </c>
      <c r="B170" s="17">
        <v>2</v>
      </c>
      <c r="C170" s="83"/>
      <c r="D170" s="83"/>
      <c r="E170" s="83"/>
      <c r="F170" s="139" t="e">
        <f t="shared" si="2"/>
        <v>#DIV/0!</v>
      </c>
    </row>
    <row r="171" spans="1:6" s="10" customFormat="1" ht="15.75" hidden="1">
      <c r="A171" s="88" t="s">
        <v>134</v>
      </c>
      <c r="B171" s="17">
        <v>2</v>
      </c>
      <c r="C171" s="83"/>
      <c r="D171" s="83"/>
      <c r="E171" s="83"/>
      <c r="F171" s="139" t="e">
        <f t="shared" si="2"/>
        <v>#DIV/0!</v>
      </c>
    </row>
    <row r="172" spans="1:6" s="10" customFormat="1" ht="15.75" hidden="1">
      <c r="A172" s="110" t="s">
        <v>401</v>
      </c>
      <c r="B172" s="17"/>
      <c r="C172" s="83">
        <f>SUM(C168:C171)</f>
        <v>0</v>
      </c>
      <c r="D172" s="83">
        <f>SUM(D168:D171)</f>
        <v>0</v>
      </c>
      <c r="E172" s="83">
        <f>SUM(E168:E171)</f>
        <v>0</v>
      </c>
      <c r="F172" s="139" t="e">
        <f t="shared" si="2"/>
        <v>#DIV/0!</v>
      </c>
    </row>
    <row r="173" spans="1:6" s="10" customFormat="1" ht="15.75">
      <c r="A173" s="63" t="s">
        <v>402</v>
      </c>
      <c r="B173" s="17"/>
      <c r="C173" s="83">
        <f>SUM(C162:C167)+C172</f>
        <v>700</v>
      </c>
      <c r="D173" s="83">
        <f>SUM(D162:D167)+D172</f>
        <v>700</v>
      </c>
      <c r="E173" s="83">
        <f>SUM(E162:E167)+E172</f>
        <v>671</v>
      </c>
      <c r="F173" s="139">
        <f t="shared" si="2"/>
        <v>95.85714285714285</v>
      </c>
    </row>
    <row r="174" spans="1:6" s="10" customFormat="1" ht="15.75">
      <c r="A174" s="88" t="s">
        <v>439</v>
      </c>
      <c r="B174" s="17">
        <v>2</v>
      </c>
      <c r="C174" s="83">
        <v>250</v>
      </c>
      <c r="D174" s="83">
        <v>298</v>
      </c>
      <c r="E174" s="83">
        <v>298</v>
      </c>
      <c r="F174" s="139">
        <f t="shared" si="2"/>
        <v>100</v>
      </c>
    </row>
    <row r="175" spans="1:6" s="10" customFormat="1" ht="15.75" hidden="1">
      <c r="A175" s="88" t="s">
        <v>403</v>
      </c>
      <c r="B175" s="17">
        <v>2</v>
      </c>
      <c r="C175" s="83"/>
      <c r="D175" s="83"/>
      <c r="E175" s="83"/>
      <c r="F175" s="139" t="e">
        <f t="shared" si="2"/>
        <v>#DIV/0!</v>
      </c>
    </row>
    <row r="176" spans="1:6" s="10" customFormat="1" ht="15.75" hidden="1">
      <c r="A176" s="88" t="s">
        <v>404</v>
      </c>
      <c r="B176" s="17">
        <v>2</v>
      </c>
      <c r="C176" s="83"/>
      <c r="D176" s="83"/>
      <c r="E176" s="83"/>
      <c r="F176" s="139" t="e">
        <f t="shared" si="2"/>
        <v>#DIV/0!</v>
      </c>
    </row>
    <row r="177" spans="1:6" s="10" customFormat="1" ht="15.75">
      <c r="A177" s="111" t="s">
        <v>405</v>
      </c>
      <c r="B177" s="17"/>
      <c r="C177" s="83">
        <f>SUM(C174:C176)</f>
        <v>250</v>
      </c>
      <c r="D177" s="83">
        <f>SUM(D174:D176)</f>
        <v>298</v>
      </c>
      <c r="E177" s="83">
        <f>SUM(E174:E176)</f>
        <v>298</v>
      </c>
      <c r="F177" s="139">
        <f t="shared" si="2"/>
        <v>100</v>
      </c>
    </row>
    <row r="178" spans="1:6" s="10" customFormat="1" ht="15.75" hidden="1">
      <c r="A178" s="63" t="s">
        <v>406</v>
      </c>
      <c r="B178" s="17"/>
      <c r="C178" s="83"/>
      <c r="D178" s="83"/>
      <c r="E178" s="83"/>
      <c r="F178" s="139" t="e">
        <f t="shared" si="2"/>
        <v>#DIV/0!</v>
      </c>
    </row>
    <row r="179" spans="1:6" s="10" customFormat="1" ht="15.75" hidden="1">
      <c r="A179" s="63" t="s">
        <v>407</v>
      </c>
      <c r="B179" s="17"/>
      <c r="C179" s="83"/>
      <c r="D179" s="83"/>
      <c r="E179" s="83"/>
      <c r="F179" s="139" t="e">
        <f t="shared" si="2"/>
        <v>#DIV/0!</v>
      </c>
    </row>
    <row r="180" spans="1:6" s="10" customFormat="1" ht="15.75" hidden="1">
      <c r="A180" s="88" t="s">
        <v>408</v>
      </c>
      <c r="B180" s="17">
        <v>2</v>
      </c>
      <c r="C180" s="83"/>
      <c r="D180" s="83"/>
      <c r="E180" s="83"/>
      <c r="F180" s="139" t="e">
        <f t="shared" si="2"/>
        <v>#DIV/0!</v>
      </c>
    </row>
    <row r="181" spans="1:6" s="10" customFormat="1" ht="15.75" hidden="1">
      <c r="A181" s="88" t="s">
        <v>409</v>
      </c>
      <c r="B181" s="17">
        <v>2</v>
      </c>
      <c r="C181" s="83"/>
      <c r="D181" s="83"/>
      <c r="E181" s="83"/>
      <c r="F181" s="139" t="e">
        <f t="shared" si="2"/>
        <v>#DIV/0!</v>
      </c>
    </row>
    <row r="182" spans="1:6" s="10" customFormat="1" ht="15.75" hidden="1">
      <c r="A182" s="88" t="s">
        <v>410</v>
      </c>
      <c r="B182" s="17">
        <v>2</v>
      </c>
      <c r="C182" s="83"/>
      <c r="D182" s="83"/>
      <c r="E182" s="83"/>
      <c r="F182" s="139" t="e">
        <f t="shared" si="2"/>
        <v>#DIV/0!</v>
      </c>
    </row>
    <row r="183" spans="1:6" s="10" customFormat="1" ht="15.75">
      <c r="A183" s="88" t="s">
        <v>411</v>
      </c>
      <c r="B183" s="17">
        <v>2</v>
      </c>
      <c r="C183" s="83">
        <v>50</v>
      </c>
      <c r="D183" s="83">
        <v>51</v>
      </c>
      <c r="E183" s="83">
        <v>41</v>
      </c>
      <c r="F183" s="139">
        <f t="shared" si="2"/>
        <v>80.3921568627451</v>
      </c>
    </row>
    <row r="184" spans="1:6" s="10" customFormat="1" ht="15.75">
      <c r="A184" s="63" t="s">
        <v>412</v>
      </c>
      <c r="B184" s="17"/>
      <c r="C184" s="83">
        <f>SUM(C180:C183)</f>
        <v>50</v>
      </c>
      <c r="D184" s="83">
        <f>SUM(D180:D183)</f>
        <v>51</v>
      </c>
      <c r="E184" s="83">
        <f>SUM(E180:E183)</f>
        <v>41</v>
      </c>
      <c r="F184" s="139">
        <f t="shared" si="2"/>
        <v>80.3921568627451</v>
      </c>
    </row>
    <row r="185" spans="1:6" s="10" customFormat="1" ht="31.5" hidden="1">
      <c r="A185" s="88" t="s">
        <v>413</v>
      </c>
      <c r="B185" s="17">
        <v>2</v>
      </c>
      <c r="C185" s="83"/>
      <c r="D185" s="83"/>
      <c r="E185" s="83"/>
      <c r="F185" s="139" t="e">
        <f t="shared" si="2"/>
        <v>#DIV/0!</v>
      </c>
    </row>
    <row r="186" spans="1:6" s="10" customFormat="1" ht="31.5" hidden="1">
      <c r="A186" s="88" t="s">
        <v>414</v>
      </c>
      <c r="B186" s="17">
        <v>2</v>
      </c>
      <c r="C186" s="83"/>
      <c r="D186" s="83"/>
      <c r="E186" s="83"/>
      <c r="F186" s="139" t="e">
        <f t="shared" si="2"/>
        <v>#DIV/0!</v>
      </c>
    </row>
    <row r="187" spans="1:6" s="10" customFormat="1" ht="31.5" hidden="1">
      <c r="A187" s="88" t="s">
        <v>415</v>
      </c>
      <c r="B187" s="17">
        <v>2</v>
      </c>
      <c r="C187" s="83"/>
      <c r="D187" s="83"/>
      <c r="E187" s="83"/>
      <c r="F187" s="139" t="e">
        <f t="shared" si="2"/>
        <v>#DIV/0!</v>
      </c>
    </row>
    <row r="188" spans="1:6" s="10" customFormat="1" ht="15.75" hidden="1">
      <c r="A188" s="88" t="s">
        <v>416</v>
      </c>
      <c r="B188" s="17">
        <v>2</v>
      </c>
      <c r="C188" s="83"/>
      <c r="D188" s="83"/>
      <c r="E188" s="83"/>
      <c r="F188" s="139" t="e">
        <f t="shared" si="2"/>
        <v>#DIV/0!</v>
      </c>
    </row>
    <row r="189" spans="1:6" s="10" customFormat="1" ht="15.75" hidden="1">
      <c r="A189" s="63" t="s">
        <v>417</v>
      </c>
      <c r="B189" s="107"/>
      <c r="C189" s="83">
        <f>SUM(C185:C188)</f>
        <v>0</v>
      </c>
      <c r="D189" s="83">
        <f>SUM(D185:D188)</f>
        <v>0</v>
      </c>
      <c r="E189" s="83">
        <f>SUM(E185:E188)</f>
        <v>0</v>
      </c>
      <c r="F189" s="139" t="e">
        <f t="shared" si="2"/>
        <v>#DIV/0!</v>
      </c>
    </row>
    <row r="190" spans="1:6" s="10" customFormat="1" ht="15.75" hidden="1">
      <c r="A190" s="88" t="s">
        <v>515</v>
      </c>
      <c r="B190" s="107">
        <v>2</v>
      </c>
      <c r="C190" s="83"/>
      <c r="D190" s="83"/>
      <c r="E190" s="83"/>
      <c r="F190" s="139" t="e">
        <f t="shared" si="2"/>
        <v>#DIV/0!</v>
      </c>
    </row>
    <row r="191" spans="1:6" s="10" customFormat="1" ht="63" hidden="1">
      <c r="A191" s="88" t="s">
        <v>418</v>
      </c>
      <c r="B191" s="107"/>
      <c r="C191" s="83"/>
      <c r="D191" s="83"/>
      <c r="E191" s="83"/>
      <c r="F191" s="139" t="e">
        <f t="shared" si="2"/>
        <v>#DIV/0!</v>
      </c>
    </row>
    <row r="192" spans="1:6" s="10" customFormat="1" ht="31.5" hidden="1">
      <c r="A192" s="88" t="s">
        <v>420</v>
      </c>
      <c r="B192" s="107">
        <v>2</v>
      </c>
      <c r="C192" s="83"/>
      <c r="D192" s="83"/>
      <c r="E192" s="83"/>
      <c r="F192" s="139" t="e">
        <f t="shared" si="2"/>
        <v>#DIV/0!</v>
      </c>
    </row>
    <row r="193" spans="1:6" s="10" customFormat="1" ht="31.5">
      <c r="A193" s="88" t="s">
        <v>585</v>
      </c>
      <c r="B193" s="107">
        <v>2</v>
      </c>
      <c r="C193" s="83"/>
      <c r="D193" s="83">
        <v>220</v>
      </c>
      <c r="E193" s="83">
        <v>220</v>
      </c>
      <c r="F193" s="139">
        <f t="shared" si="2"/>
        <v>100</v>
      </c>
    </row>
    <row r="194" spans="1:6" s="10" customFormat="1" ht="15.75">
      <c r="A194" s="110" t="s">
        <v>419</v>
      </c>
      <c r="B194" s="107"/>
      <c r="C194" s="83">
        <f>SUM(C192:C193)</f>
        <v>0</v>
      </c>
      <c r="D194" s="83">
        <f>SUM(D192:D193)</f>
        <v>220</v>
      </c>
      <c r="E194" s="83">
        <f>SUM(E192:E193)</f>
        <v>220</v>
      </c>
      <c r="F194" s="139">
        <f t="shared" si="2"/>
        <v>100</v>
      </c>
    </row>
    <row r="195" spans="1:6" s="10" customFormat="1" ht="15.75">
      <c r="A195" s="88" t="s">
        <v>587</v>
      </c>
      <c r="B195" s="107">
        <v>2</v>
      </c>
      <c r="C195" s="83"/>
      <c r="D195" s="83">
        <v>20</v>
      </c>
      <c r="E195" s="83">
        <v>20</v>
      </c>
      <c r="F195" s="139">
        <f t="shared" si="2"/>
        <v>100</v>
      </c>
    </row>
    <row r="196" spans="1:6" s="10" customFormat="1" ht="15.75">
      <c r="A196" s="88" t="s">
        <v>588</v>
      </c>
      <c r="B196" s="107">
        <v>2</v>
      </c>
      <c r="C196" s="83"/>
      <c r="D196" s="83">
        <v>600</v>
      </c>
      <c r="E196" s="83">
        <v>600</v>
      </c>
      <c r="F196" s="139">
        <f t="shared" si="2"/>
        <v>100</v>
      </c>
    </row>
    <row r="197" spans="1:6" s="10" customFormat="1" ht="18.75" customHeight="1">
      <c r="A197" s="110" t="s">
        <v>421</v>
      </c>
      <c r="B197" s="107"/>
      <c r="C197" s="83">
        <f>SUM(C195:C196)</f>
        <v>0</v>
      </c>
      <c r="D197" s="83">
        <f>SUM(D195:D196)</f>
        <v>620</v>
      </c>
      <c r="E197" s="83">
        <f>SUM(E195:E196)</f>
        <v>620</v>
      </c>
      <c r="F197" s="139">
        <f t="shared" si="2"/>
        <v>100</v>
      </c>
    </row>
    <row r="198" spans="1:6" s="10" customFormat="1" ht="15.75">
      <c r="A198" s="63" t="s">
        <v>516</v>
      </c>
      <c r="B198" s="107"/>
      <c r="C198" s="83">
        <f>SUM(C191)+C194+C197</f>
        <v>0</v>
      </c>
      <c r="D198" s="83">
        <f>SUM(D191)+D194+D197</f>
        <v>840</v>
      </c>
      <c r="E198" s="83">
        <f>SUM(E191)+E194+E197</f>
        <v>840</v>
      </c>
      <c r="F198" s="139">
        <f t="shared" si="2"/>
        <v>100</v>
      </c>
    </row>
    <row r="199" spans="1:6" s="10" customFormat="1" ht="15.75">
      <c r="A199" s="42" t="s">
        <v>391</v>
      </c>
      <c r="B199" s="103"/>
      <c r="C199" s="85">
        <f>SUM(C200:C200:C202)</f>
        <v>1150</v>
      </c>
      <c r="D199" s="85">
        <f>SUM(D200:D200:D202)</f>
        <v>2236</v>
      </c>
      <c r="E199" s="85">
        <f>SUM(E200:E200:E202)</f>
        <v>2197</v>
      </c>
      <c r="F199" s="139">
        <f t="shared" si="2"/>
        <v>98.25581395348837</v>
      </c>
    </row>
    <row r="200" spans="1:6" s="10" customFormat="1" ht="15.75">
      <c r="A200" s="88" t="s">
        <v>464</v>
      </c>
      <c r="B200" s="101">
        <v>1</v>
      </c>
      <c r="C200" s="83">
        <f>SUMIF($B$145:$B$199,"1",C$145:C$199)</f>
        <v>0</v>
      </c>
      <c r="D200" s="83">
        <f>SUMIF($B$145:$B$199,"1",D$145:D$199)</f>
        <v>0</v>
      </c>
      <c r="E200" s="83">
        <f>SUMIF($B$145:$B$199,"1",E$145:E$199)</f>
        <v>0</v>
      </c>
      <c r="F200" s="139"/>
    </row>
    <row r="201" spans="1:6" s="10" customFormat="1" ht="15.75">
      <c r="A201" s="88" t="s">
        <v>284</v>
      </c>
      <c r="B201" s="101">
        <v>2</v>
      </c>
      <c r="C201" s="83">
        <f>SUMIF($B$145:$B$199,"2",C$145:C$199)</f>
        <v>1150</v>
      </c>
      <c r="D201" s="83">
        <f>SUMIF($B$145:$B$199,"2",D$145:D$199)</f>
        <v>2236</v>
      </c>
      <c r="E201" s="83">
        <f>SUMIF($B$145:$B$199,"2",E$145:E$199)</f>
        <v>2197</v>
      </c>
      <c r="F201" s="139">
        <f aca="true" t="shared" si="3" ref="F201:F256">E201/D201*100</f>
        <v>98.25581395348837</v>
      </c>
    </row>
    <row r="202" spans="1:6" s="10" customFormat="1" ht="15.75">
      <c r="A202" s="88" t="s">
        <v>140</v>
      </c>
      <c r="B202" s="101">
        <v>3</v>
      </c>
      <c r="C202" s="83">
        <f>SUMIF($B$145:$B$199,"3",C$145:C$199)</f>
        <v>0</v>
      </c>
      <c r="D202" s="83">
        <f>SUMIF($B$145:$B$199,"3",D$145:D$199)</f>
        <v>0</v>
      </c>
      <c r="E202" s="83">
        <f>SUMIF($B$145:$B$199,"3",E$145:E$199)</f>
        <v>0</v>
      </c>
      <c r="F202" s="139"/>
    </row>
    <row r="203" spans="1:6" s="10" customFormat="1" ht="15.75">
      <c r="A203" s="67" t="s">
        <v>422</v>
      </c>
      <c r="B203" s="17"/>
      <c r="C203" s="85"/>
      <c r="D203" s="85"/>
      <c r="E203" s="85"/>
      <c r="F203" s="139"/>
    </row>
    <row r="204" spans="1:6" s="10" customFormat="1" ht="15.75" hidden="1">
      <c r="A204" s="88" t="s">
        <v>133</v>
      </c>
      <c r="B204" s="107"/>
      <c r="C204" s="83"/>
      <c r="D204" s="83"/>
      <c r="E204" s="83"/>
      <c r="F204" s="139" t="e">
        <f t="shared" si="3"/>
        <v>#DIV/0!</v>
      </c>
    </row>
    <row r="205" spans="1:6" s="10" customFormat="1" ht="15.75" hidden="1">
      <c r="A205" s="111" t="s">
        <v>423</v>
      </c>
      <c r="B205" s="107"/>
      <c r="C205" s="83">
        <f>SUM(C204)</f>
        <v>0</v>
      </c>
      <c r="D205" s="83">
        <f>SUM(D204)</f>
        <v>0</v>
      </c>
      <c r="E205" s="83">
        <f>SUM(E204)</f>
        <v>0</v>
      </c>
      <c r="F205" s="139" t="e">
        <f t="shared" si="3"/>
        <v>#DIV/0!</v>
      </c>
    </row>
    <row r="206" spans="1:6" s="10" customFormat="1" ht="15.75" hidden="1">
      <c r="A206" s="88" t="s">
        <v>424</v>
      </c>
      <c r="B206" s="107">
        <v>2</v>
      </c>
      <c r="C206" s="83"/>
      <c r="D206" s="83"/>
      <c r="E206" s="83"/>
      <c r="F206" s="139" t="e">
        <f t="shared" si="3"/>
        <v>#DIV/0!</v>
      </c>
    </row>
    <row r="207" spans="1:6" s="10" customFormat="1" ht="15.75" hidden="1">
      <c r="A207" s="88" t="s">
        <v>134</v>
      </c>
      <c r="B207" s="107">
        <v>2</v>
      </c>
      <c r="C207" s="83"/>
      <c r="D207" s="83"/>
      <c r="E207" s="83"/>
      <c r="F207" s="139" t="e">
        <f t="shared" si="3"/>
        <v>#DIV/0!</v>
      </c>
    </row>
    <row r="208" spans="1:6" s="10" customFormat="1" ht="15.75" hidden="1">
      <c r="A208" s="88" t="s">
        <v>134</v>
      </c>
      <c r="B208" s="107">
        <v>2</v>
      </c>
      <c r="C208" s="83"/>
      <c r="D208" s="83"/>
      <c r="E208" s="83"/>
      <c r="F208" s="139" t="e">
        <f t="shared" si="3"/>
        <v>#DIV/0!</v>
      </c>
    </row>
    <row r="209" spans="1:6" s="10" customFormat="1" ht="31.5" hidden="1">
      <c r="A209" s="110" t="s">
        <v>426</v>
      </c>
      <c r="B209" s="107"/>
      <c r="C209" s="83">
        <f>SUM(C207:C208)</f>
        <v>0</v>
      </c>
      <c r="D209" s="83">
        <f>SUM(D207:D208)</f>
        <v>0</v>
      </c>
      <c r="E209" s="83">
        <f>SUM(E207:E208)</f>
        <v>0</v>
      </c>
      <c r="F209" s="139" t="e">
        <f t="shared" si="3"/>
        <v>#DIV/0!</v>
      </c>
    </row>
    <row r="210" spans="1:6" s="10" customFormat="1" ht="15.75">
      <c r="A210" s="63" t="s">
        <v>425</v>
      </c>
      <c r="B210" s="107">
        <v>2</v>
      </c>
      <c r="C210" s="83">
        <v>159</v>
      </c>
      <c r="D210" s="83">
        <v>159</v>
      </c>
      <c r="E210" s="83">
        <v>159</v>
      </c>
      <c r="F210" s="139">
        <f t="shared" si="3"/>
        <v>100</v>
      </c>
    </row>
    <row r="211" spans="1:6" s="10" customFormat="1" ht="15.75" hidden="1">
      <c r="A211" s="88"/>
      <c r="B211" s="107"/>
      <c r="C211" s="83"/>
      <c r="D211" s="83"/>
      <c r="E211" s="83"/>
      <c r="F211" s="139" t="e">
        <f t="shared" si="3"/>
        <v>#DIV/0!</v>
      </c>
    </row>
    <row r="212" spans="1:6" s="10" customFormat="1" ht="15.75" hidden="1">
      <c r="A212" s="88" t="s">
        <v>133</v>
      </c>
      <c r="B212" s="107">
        <v>2</v>
      </c>
      <c r="C212" s="83"/>
      <c r="D212" s="83"/>
      <c r="E212" s="83"/>
      <c r="F212" s="139" t="e">
        <f t="shared" si="3"/>
        <v>#DIV/0!</v>
      </c>
    </row>
    <row r="213" spans="1:6" s="10" customFormat="1" ht="15.75">
      <c r="A213" s="88" t="s">
        <v>563</v>
      </c>
      <c r="B213" s="107">
        <v>2</v>
      </c>
      <c r="C213" s="83"/>
      <c r="D213" s="83">
        <v>1250</v>
      </c>
      <c r="E213" s="83">
        <v>1250</v>
      </c>
      <c r="F213" s="139">
        <f t="shared" si="3"/>
        <v>100</v>
      </c>
    </row>
    <row r="214" spans="1:6" s="10" customFormat="1" ht="15.75">
      <c r="A214" s="111" t="s">
        <v>427</v>
      </c>
      <c r="B214" s="107"/>
      <c r="C214" s="83">
        <f>SUM(C211:C213)</f>
        <v>0</v>
      </c>
      <c r="D214" s="83">
        <f>SUM(D211:D213)</f>
        <v>1250</v>
      </c>
      <c r="E214" s="83">
        <f>SUM(E211:E213)</f>
        <v>1250</v>
      </c>
      <c r="F214" s="139">
        <f t="shared" si="3"/>
        <v>100</v>
      </c>
    </row>
    <row r="215" spans="1:6" s="10" customFormat="1" ht="15.75" hidden="1">
      <c r="A215" s="88" t="s">
        <v>428</v>
      </c>
      <c r="B215" s="107">
        <v>2</v>
      </c>
      <c r="C215" s="83"/>
      <c r="D215" s="83"/>
      <c r="E215" s="83"/>
      <c r="F215" s="139" t="e">
        <f t="shared" si="3"/>
        <v>#DIV/0!</v>
      </c>
    </row>
    <row r="216" spans="1:6" s="10" customFormat="1" ht="15.75" hidden="1">
      <c r="A216" s="88" t="s">
        <v>429</v>
      </c>
      <c r="B216" s="107">
        <v>2</v>
      </c>
      <c r="C216" s="83"/>
      <c r="D216" s="83"/>
      <c r="E216" s="83"/>
      <c r="F216" s="139" t="e">
        <f t="shared" si="3"/>
        <v>#DIV/0!</v>
      </c>
    </row>
    <row r="217" spans="1:6" s="10" customFormat="1" ht="15.75" hidden="1">
      <c r="A217" s="63" t="s">
        <v>430</v>
      </c>
      <c r="B217" s="107"/>
      <c r="C217" s="83">
        <f>SUM(C215:C216)</f>
        <v>0</v>
      </c>
      <c r="D217" s="83">
        <f>SUM(D215:D216)</f>
        <v>0</v>
      </c>
      <c r="E217" s="83">
        <f>SUM(E215:E216)</f>
        <v>0</v>
      </c>
      <c r="F217" s="139" t="e">
        <f t="shared" si="3"/>
        <v>#DIV/0!</v>
      </c>
    </row>
    <row r="218" spans="1:6" s="10" customFormat="1" ht="15.75" hidden="1">
      <c r="A218" s="63" t="s">
        <v>431</v>
      </c>
      <c r="B218" s="107">
        <v>2</v>
      </c>
      <c r="C218" s="83"/>
      <c r="D218" s="83"/>
      <c r="E218" s="83"/>
      <c r="F218" s="139" t="e">
        <f t="shared" si="3"/>
        <v>#DIV/0!</v>
      </c>
    </row>
    <row r="219" spans="1:6" s="10" customFormat="1" ht="15.75">
      <c r="A219" s="42" t="s">
        <v>422</v>
      </c>
      <c r="B219" s="103"/>
      <c r="C219" s="85">
        <f>SUM(C220:C220:C222)</f>
        <v>159</v>
      </c>
      <c r="D219" s="85">
        <f>SUM(D220:D220:D222)</f>
        <v>1409</v>
      </c>
      <c r="E219" s="85">
        <f>SUM(E220:E220:E222)</f>
        <v>1409</v>
      </c>
      <c r="F219" s="139">
        <f t="shared" si="3"/>
        <v>100</v>
      </c>
    </row>
    <row r="220" spans="1:6" s="10" customFormat="1" ht="15.75">
      <c r="A220" s="88" t="s">
        <v>464</v>
      </c>
      <c r="B220" s="101">
        <v>1</v>
      </c>
      <c r="C220" s="83">
        <f>SUMIF($B$203:$B$219,"1",C$203:C$219)</f>
        <v>0</v>
      </c>
      <c r="D220" s="83">
        <f>SUMIF($B$203:$B$219,"1",D$203:D$219)</f>
        <v>0</v>
      </c>
      <c r="E220" s="83">
        <f>SUMIF($B$203:$B$219,"1",E$203:E$219)</f>
        <v>0</v>
      </c>
      <c r="F220" s="139"/>
    </row>
    <row r="221" spans="1:6" s="10" customFormat="1" ht="15.75">
      <c r="A221" s="88" t="s">
        <v>284</v>
      </c>
      <c r="B221" s="101">
        <v>2</v>
      </c>
      <c r="C221" s="83">
        <f>SUMIF($B$203:$B$219,"2",C$203:C$219)</f>
        <v>159</v>
      </c>
      <c r="D221" s="83">
        <f>SUMIF($B$203:$B$219,"2",D$203:D$219)</f>
        <v>1409</v>
      </c>
      <c r="E221" s="83">
        <f>SUMIF($B$203:$B$219,"2",E$203:E$219)</f>
        <v>1409</v>
      </c>
      <c r="F221" s="139">
        <f t="shared" si="3"/>
        <v>100</v>
      </c>
    </row>
    <row r="222" spans="1:6" s="10" customFormat="1" ht="15.75">
      <c r="A222" s="88" t="s">
        <v>140</v>
      </c>
      <c r="B222" s="101">
        <v>3</v>
      </c>
      <c r="C222" s="83">
        <f>SUMIF($B$203:$B$219,"3",C$203:C$219)</f>
        <v>0</v>
      </c>
      <c r="D222" s="83">
        <f>SUMIF($B$203:$B$219,"3",D$203:D$219)</f>
        <v>0</v>
      </c>
      <c r="E222" s="83">
        <f>SUMIF($B$203:$B$219,"3",E$203:E$219)</f>
        <v>0</v>
      </c>
      <c r="F222" s="139"/>
    </row>
    <row r="223" spans="1:6" s="10" customFormat="1" ht="15.75">
      <c r="A223" s="67" t="s">
        <v>435</v>
      </c>
      <c r="B223" s="17"/>
      <c r="C223" s="85"/>
      <c r="D223" s="85"/>
      <c r="E223" s="85"/>
      <c r="F223" s="139"/>
    </row>
    <row r="224" spans="1:6" s="10" customFormat="1" ht="15.75" hidden="1">
      <c r="A224" s="63"/>
      <c r="B224" s="17"/>
      <c r="C224" s="83"/>
      <c r="D224" s="83"/>
      <c r="E224" s="83"/>
      <c r="F224" s="139" t="e">
        <f t="shared" si="3"/>
        <v>#DIV/0!</v>
      </c>
    </row>
    <row r="225" spans="1:6" s="10" customFormat="1" ht="31.5" hidden="1">
      <c r="A225" s="63" t="s">
        <v>434</v>
      </c>
      <c r="B225" s="17"/>
      <c r="C225" s="83"/>
      <c r="D225" s="83"/>
      <c r="E225" s="83"/>
      <c r="F225" s="139" t="e">
        <f t="shared" si="3"/>
        <v>#DIV/0!</v>
      </c>
    </row>
    <row r="226" spans="1:6" s="10" customFormat="1" ht="15.75">
      <c r="A226" s="88" t="s">
        <v>530</v>
      </c>
      <c r="B226" s="17">
        <v>2</v>
      </c>
      <c r="C226" s="83">
        <v>51</v>
      </c>
      <c r="D226" s="83">
        <v>51</v>
      </c>
      <c r="E226" s="83"/>
      <c r="F226" s="139">
        <f t="shared" si="3"/>
        <v>0</v>
      </c>
    </row>
    <row r="227" spans="1:6" s="10" customFormat="1" ht="47.25">
      <c r="A227" s="63" t="s">
        <v>517</v>
      </c>
      <c r="B227" s="17"/>
      <c r="C227" s="83">
        <f>SUM(C226)</f>
        <v>51</v>
      </c>
      <c r="D227" s="83">
        <f>SUM(D226)</f>
        <v>51</v>
      </c>
      <c r="E227" s="83">
        <f>SUM(E226)</f>
        <v>0</v>
      </c>
      <c r="F227" s="139">
        <f t="shared" si="3"/>
        <v>0</v>
      </c>
    </row>
    <row r="228" spans="1:6" s="10" customFormat="1" ht="15.75">
      <c r="A228" s="63" t="s">
        <v>560</v>
      </c>
      <c r="B228" s="17"/>
      <c r="C228" s="83"/>
      <c r="D228" s="83"/>
      <c r="E228" s="83"/>
      <c r="F228" s="139"/>
    </row>
    <row r="229" spans="1:6" s="10" customFormat="1" ht="15.75">
      <c r="A229" s="63" t="s">
        <v>561</v>
      </c>
      <c r="B229" s="17">
        <v>2</v>
      </c>
      <c r="C229" s="83"/>
      <c r="D229" s="83">
        <v>150</v>
      </c>
      <c r="E229" s="83">
        <v>150</v>
      </c>
      <c r="F229" s="139">
        <f t="shared" si="3"/>
        <v>100</v>
      </c>
    </row>
    <row r="230" spans="1:6" s="10" customFormat="1" ht="15.75">
      <c r="A230" s="63" t="s">
        <v>562</v>
      </c>
      <c r="B230" s="17">
        <v>2</v>
      </c>
      <c r="C230" s="83"/>
      <c r="D230" s="83">
        <v>50</v>
      </c>
      <c r="E230" s="83">
        <v>50</v>
      </c>
      <c r="F230" s="139">
        <f t="shared" si="3"/>
        <v>100</v>
      </c>
    </row>
    <row r="231" spans="1:6" s="10" customFormat="1" ht="31.5">
      <c r="A231" s="63" t="s">
        <v>518</v>
      </c>
      <c r="B231" s="17"/>
      <c r="C231" s="83"/>
      <c r="D231" s="83"/>
      <c r="E231" s="83"/>
      <c r="F231" s="139"/>
    </row>
    <row r="232" spans="1:6" s="10" customFormat="1" ht="15.75">
      <c r="A232" s="42" t="s">
        <v>435</v>
      </c>
      <c r="B232" s="103"/>
      <c r="C232" s="85">
        <f>SUM(C233:C233:C235)</f>
        <v>51</v>
      </c>
      <c r="D232" s="85">
        <f>SUM(D233:D233:D235)</f>
        <v>251</v>
      </c>
      <c r="E232" s="85">
        <f>SUM(E233:E233:E235)</f>
        <v>200</v>
      </c>
      <c r="F232" s="139">
        <f t="shared" si="3"/>
        <v>79.6812749003984</v>
      </c>
    </row>
    <row r="233" spans="1:6" s="10" customFormat="1" ht="15.75">
      <c r="A233" s="88" t="s">
        <v>464</v>
      </c>
      <c r="B233" s="101">
        <v>1</v>
      </c>
      <c r="C233" s="83">
        <f>SUMIF($B$223:$B$232,"1",C$223:C$232)</f>
        <v>0</v>
      </c>
      <c r="D233" s="83">
        <f>SUMIF($B$223:$B$232,"1",D$223:D$232)</f>
        <v>0</v>
      </c>
      <c r="E233" s="83">
        <f>SUMIF($B$223:$B$232,"1",E$223:E$232)</f>
        <v>0</v>
      </c>
      <c r="F233" s="139"/>
    </row>
    <row r="234" spans="1:6" s="10" customFormat="1" ht="15.75">
      <c r="A234" s="88" t="s">
        <v>284</v>
      </c>
      <c r="B234" s="101">
        <v>2</v>
      </c>
      <c r="C234" s="83">
        <f>SUMIF($B$223:$B$232,"2",C$223:C$232)</f>
        <v>51</v>
      </c>
      <c r="D234" s="83">
        <f>SUMIF($B$223:$B$232,"2",D$223:D$232)</f>
        <v>251</v>
      </c>
      <c r="E234" s="83">
        <f>SUMIF($B$223:$B$232,"2",E$223:E$232)</f>
        <v>200</v>
      </c>
      <c r="F234" s="139">
        <f t="shared" si="3"/>
        <v>79.6812749003984</v>
      </c>
    </row>
    <row r="235" spans="1:6" s="10" customFormat="1" ht="15.75">
      <c r="A235" s="88" t="s">
        <v>140</v>
      </c>
      <c r="B235" s="101">
        <v>3</v>
      </c>
      <c r="C235" s="83">
        <f>SUMIF($B$223:$B$232,"3",C$223:C$232)</f>
        <v>0</v>
      </c>
      <c r="D235" s="83">
        <f>SUMIF($B$223:$B$232,"3",D$223:D$232)</f>
        <v>0</v>
      </c>
      <c r="E235" s="83">
        <f>SUMIF($B$223:$B$232,"3",E$223:E$232)</f>
        <v>0</v>
      </c>
      <c r="F235" s="139"/>
    </row>
    <row r="236" spans="1:6" s="10" customFormat="1" ht="15.75">
      <c r="A236" s="67" t="s">
        <v>436</v>
      </c>
      <c r="B236" s="17"/>
      <c r="C236" s="85"/>
      <c r="D236" s="85"/>
      <c r="E236" s="85"/>
      <c r="F236" s="139"/>
    </row>
    <row r="237" spans="1:6" s="10" customFormat="1" ht="15.75" hidden="1">
      <c r="A237" s="63"/>
      <c r="B237" s="17"/>
      <c r="C237" s="83"/>
      <c r="D237" s="83"/>
      <c r="E237" s="83"/>
      <c r="F237" s="139" t="e">
        <f t="shared" si="3"/>
        <v>#DIV/0!</v>
      </c>
    </row>
    <row r="238" spans="1:6" s="10" customFormat="1" ht="31.5" hidden="1">
      <c r="A238" s="63" t="s">
        <v>437</v>
      </c>
      <c r="B238" s="17"/>
      <c r="C238" s="83"/>
      <c r="D238" s="83"/>
      <c r="E238" s="83"/>
      <c r="F238" s="139" t="e">
        <f t="shared" si="3"/>
        <v>#DIV/0!</v>
      </c>
    </row>
    <row r="239" spans="1:6" s="10" customFormat="1" ht="15.75">
      <c r="A239" s="88" t="s">
        <v>530</v>
      </c>
      <c r="B239" s="17">
        <v>2</v>
      </c>
      <c r="C239" s="83"/>
      <c r="D239" s="83">
        <v>51</v>
      </c>
      <c r="E239" s="83">
        <v>51</v>
      </c>
      <c r="F239" s="139">
        <f t="shared" si="3"/>
        <v>100</v>
      </c>
    </row>
    <row r="240" spans="1:6" s="10" customFormat="1" ht="47.25">
      <c r="A240" s="63" t="s">
        <v>519</v>
      </c>
      <c r="B240" s="17"/>
      <c r="C240" s="83"/>
      <c r="D240" s="83"/>
      <c r="E240" s="83"/>
      <c r="F240" s="139"/>
    </row>
    <row r="241" spans="1:6" s="10" customFormat="1" ht="15.75" hidden="1">
      <c r="A241" s="63"/>
      <c r="B241" s="17"/>
      <c r="C241" s="83"/>
      <c r="D241" s="83"/>
      <c r="E241" s="83"/>
      <c r="F241" s="139" t="e">
        <f t="shared" si="3"/>
        <v>#DIV/0!</v>
      </c>
    </row>
    <row r="242" spans="1:6" s="10" customFormat="1" ht="15.75" hidden="1">
      <c r="A242" s="63"/>
      <c r="B242" s="17"/>
      <c r="C242" s="83"/>
      <c r="D242" s="83"/>
      <c r="E242" s="83"/>
      <c r="F242" s="139" t="e">
        <f t="shared" si="3"/>
        <v>#DIV/0!</v>
      </c>
    </row>
    <row r="243" spans="1:6" s="10" customFormat="1" ht="15.75" hidden="1">
      <c r="A243" s="63"/>
      <c r="B243" s="17"/>
      <c r="C243" s="83"/>
      <c r="D243" s="83"/>
      <c r="E243" s="83"/>
      <c r="F243" s="139" t="e">
        <f t="shared" si="3"/>
        <v>#DIV/0!</v>
      </c>
    </row>
    <row r="244" spans="1:6" s="10" customFormat="1" ht="15.75" hidden="1">
      <c r="A244" s="63" t="s">
        <v>520</v>
      </c>
      <c r="B244" s="17"/>
      <c r="C244" s="83"/>
      <c r="D244" s="83"/>
      <c r="E244" s="83"/>
      <c r="F244" s="139" t="e">
        <f t="shared" si="3"/>
        <v>#DIV/0!</v>
      </c>
    </row>
    <row r="245" spans="1:6" s="10" customFormat="1" ht="31.5">
      <c r="A245" s="42" t="s">
        <v>436</v>
      </c>
      <c r="B245" s="103"/>
      <c r="C245" s="85">
        <f>SUM(C246:C246:C248)</f>
        <v>0</v>
      </c>
      <c r="D245" s="85">
        <f>SUM(D246:D246:D248)</f>
        <v>51</v>
      </c>
      <c r="E245" s="85">
        <f>SUM(E246:E246:E248)</f>
        <v>51</v>
      </c>
      <c r="F245" s="139">
        <f t="shared" si="3"/>
        <v>100</v>
      </c>
    </row>
    <row r="246" spans="1:6" s="10" customFormat="1" ht="15.75">
      <c r="A246" s="88" t="s">
        <v>464</v>
      </c>
      <c r="B246" s="101">
        <v>1</v>
      </c>
      <c r="C246" s="83">
        <f>SUMIF($B$236:$B$245,"1",C$236:C$245)</f>
        <v>0</v>
      </c>
      <c r="D246" s="83">
        <f>SUMIF($B$236:$B$245,"1",D$236:D$245)</f>
        <v>0</v>
      </c>
      <c r="E246" s="83">
        <f>SUMIF($B$236:$B$245,"1",E$236:E$245)</f>
        <v>0</v>
      </c>
      <c r="F246" s="139"/>
    </row>
    <row r="247" spans="1:6" s="10" customFormat="1" ht="15.75">
      <c r="A247" s="88" t="s">
        <v>284</v>
      </c>
      <c r="B247" s="101">
        <v>2</v>
      </c>
      <c r="C247" s="83">
        <f>SUMIF($B$236:$B$245,"2",C$236:C$245)</f>
        <v>0</v>
      </c>
      <c r="D247" s="83">
        <f>SUMIF($B$236:$B$245,"2",D$236:D$245)</f>
        <v>51</v>
      </c>
      <c r="E247" s="83">
        <f>SUMIF($B$236:$B$245,"2",E$236:E$245)</f>
        <v>51</v>
      </c>
      <c r="F247" s="139">
        <f t="shared" si="3"/>
        <v>100</v>
      </c>
    </row>
    <row r="248" spans="1:6" s="10" customFormat="1" ht="15.75">
      <c r="A248" s="88" t="s">
        <v>140</v>
      </c>
      <c r="B248" s="101">
        <v>3</v>
      </c>
      <c r="C248" s="83">
        <f>SUMIF($B$236:$B$245,"3",C$236:C$245)</f>
        <v>0</v>
      </c>
      <c r="D248" s="83">
        <f>SUMIF($B$236:$B$245,"3",D$236:D$245)</f>
        <v>0</v>
      </c>
      <c r="E248" s="83">
        <f>SUMIF($B$236:$B$245,"3",E$236:E$245)</f>
        <v>0</v>
      </c>
      <c r="F248" s="139"/>
    </row>
    <row r="249" spans="1:6" s="10" customFormat="1" ht="49.5">
      <c r="A249" s="68" t="s">
        <v>544</v>
      </c>
      <c r="B249" s="104"/>
      <c r="C249" s="84"/>
      <c r="D249" s="84"/>
      <c r="E249" s="84"/>
      <c r="F249" s="139"/>
    </row>
    <row r="250" spans="1:6" s="10" customFormat="1" ht="16.5">
      <c r="A250" s="67" t="s">
        <v>187</v>
      </c>
      <c r="B250" s="104"/>
      <c r="C250" s="84"/>
      <c r="D250" s="84"/>
      <c r="E250" s="84"/>
      <c r="F250" s="139"/>
    </row>
    <row r="251" spans="1:6" s="10" customFormat="1" ht="17.25" customHeight="1">
      <c r="A251" s="63" t="s">
        <v>270</v>
      </c>
      <c r="B251" s="104">
        <v>2</v>
      </c>
      <c r="C251" s="86">
        <v>6816</v>
      </c>
      <c r="D251" s="86">
        <v>6934</v>
      </c>
      <c r="E251" s="86">
        <v>6934</v>
      </c>
      <c r="F251" s="139">
        <f t="shared" si="3"/>
        <v>100</v>
      </c>
    </row>
    <row r="252" spans="1:6" s="10" customFormat="1" ht="15.75" hidden="1">
      <c r="A252" s="63" t="s">
        <v>523</v>
      </c>
      <c r="B252" s="103">
        <v>2</v>
      </c>
      <c r="C252" s="86"/>
      <c r="D252" s="86"/>
      <c r="E252" s="86"/>
      <c r="F252" s="139" t="e">
        <f t="shared" si="3"/>
        <v>#DIV/0!</v>
      </c>
    </row>
    <row r="253" spans="1:6" s="10" customFormat="1" ht="31.5">
      <c r="A253" s="63" t="s">
        <v>607</v>
      </c>
      <c r="B253" s="103"/>
      <c r="C253" s="86"/>
      <c r="D253" s="86"/>
      <c r="E253" s="86"/>
      <c r="F253" s="139"/>
    </row>
    <row r="254" spans="1:6" s="10" customFormat="1" ht="31.5">
      <c r="A254" s="42" t="s">
        <v>187</v>
      </c>
      <c r="B254" s="103"/>
      <c r="C254" s="85">
        <f>SUM(C255:C257)</f>
        <v>6816</v>
      </c>
      <c r="D254" s="85">
        <f>SUM(D255:D257)</f>
        <v>6934</v>
      </c>
      <c r="E254" s="85">
        <f>SUM(E255:E257)</f>
        <v>6934</v>
      </c>
      <c r="F254" s="139">
        <f t="shared" si="3"/>
        <v>100</v>
      </c>
    </row>
    <row r="255" spans="1:6" s="10" customFormat="1" ht="15.75">
      <c r="A255" s="88" t="s">
        <v>464</v>
      </c>
      <c r="B255" s="101">
        <v>1</v>
      </c>
      <c r="C255" s="83">
        <f>SUMIF($B$250:$B$254,"1",C$250:C$254)</f>
        <v>0</v>
      </c>
      <c r="D255" s="83">
        <f>SUMIF($B$250:$B$254,"1",D$250:D$254)</f>
        <v>0</v>
      </c>
      <c r="E255" s="83">
        <f>SUMIF($B$250:$B$254,"1",E$250:E$254)</f>
        <v>0</v>
      </c>
      <c r="F255" s="139"/>
    </row>
    <row r="256" spans="1:6" s="10" customFormat="1" ht="15.75">
      <c r="A256" s="88" t="s">
        <v>284</v>
      </c>
      <c r="B256" s="101">
        <v>2</v>
      </c>
      <c r="C256" s="83">
        <f>SUMIF($B$250:$B$254,"2",C$250:C$254)</f>
        <v>6816</v>
      </c>
      <c r="D256" s="83">
        <f>SUMIF($B$250:$B$254,"2",D$250:D$254)</f>
        <v>6934</v>
      </c>
      <c r="E256" s="83">
        <f>SUMIF($B$250:$B$254,"2",E$250:E$254)</f>
        <v>6934</v>
      </c>
      <c r="F256" s="139">
        <f t="shared" si="3"/>
        <v>100</v>
      </c>
    </row>
    <row r="257" spans="1:6" s="10" customFormat="1" ht="15.75">
      <c r="A257" s="88" t="s">
        <v>140</v>
      </c>
      <c r="B257" s="101">
        <v>3</v>
      </c>
      <c r="C257" s="83">
        <f>SUMIF($B$250:$B$254,"3",C$250:C$254)</f>
        <v>0</v>
      </c>
      <c r="D257" s="83">
        <f>SUMIF($B$250:$B$254,"3",D$250:D$254)</f>
        <v>0</v>
      </c>
      <c r="E257" s="83">
        <f>SUMIF($B$250:$B$254,"3",E$250:E$254)</f>
        <v>0</v>
      </c>
      <c r="F257" s="139"/>
    </row>
    <row r="258" spans="1:6" s="10" customFormat="1" ht="15.75" hidden="1">
      <c r="A258" s="67" t="s">
        <v>188</v>
      </c>
      <c r="B258" s="101"/>
      <c r="C258" s="83"/>
      <c r="D258" s="83"/>
      <c r="E258" s="83"/>
      <c r="F258" s="139"/>
    </row>
    <row r="259" spans="1:6" s="10" customFormat="1" ht="31.5" hidden="1">
      <c r="A259" s="63" t="s">
        <v>270</v>
      </c>
      <c r="B259" s="104">
        <v>2</v>
      </c>
      <c r="C259" s="83"/>
      <c r="D259" s="83"/>
      <c r="E259" s="83"/>
      <c r="F259" s="139"/>
    </row>
    <row r="260" spans="1:6" s="10" customFormat="1" ht="15.75" hidden="1">
      <c r="A260" s="63" t="s">
        <v>523</v>
      </c>
      <c r="B260" s="103">
        <v>2</v>
      </c>
      <c r="C260" s="86"/>
      <c r="D260" s="86"/>
      <c r="E260" s="86"/>
      <c r="F260" s="139"/>
    </row>
    <row r="261" spans="1:6" s="10" customFormat="1" ht="15.75" hidden="1">
      <c r="A261" s="42" t="s">
        <v>188</v>
      </c>
      <c r="B261" s="103"/>
      <c r="C261" s="85">
        <f>SUM(C262:C264)</f>
        <v>0</v>
      </c>
      <c r="D261" s="85">
        <f>SUM(D262:D264)</f>
        <v>0</v>
      </c>
      <c r="E261" s="85">
        <f>SUM(E262:E264)</f>
        <v>0</v>
      </c>
      <c r="F261" s="139"/>
    </row>
    <row r="262" spans="1:6" s="10" customFormat="1" ht="15.75" hidden="1">
      <c r="A262" s="88" t="s">
        <v>464</v>
      </c>
      <c r="B262" s="101">
        <v>1</v>
      </c>
      <c r="C262" s="83">
        <f>SUMIF($B$258:$B$261,"1",C$258:C$261)</f>
        <v>0</v>
      </c>
      <c r="D262" s="83">
        <f>SUMIF($B$258:$B$261,"1",D$258:D$261)</f>
        <v>0</v>
      </c>
      <c r="E262" s="83">
        <f>SUMIF($B$258:$B$261,"1",E$258:E$261)</f>
        <v>0</v>
      </c>
      <c r="F262" s="139"/>
    </row>
    <row r="263" spans="1:6" s="10" customFormat="1" ht="15.75" hidden="1">
      <c r="A263" s="88" t="s">
        <v>284</v>
      </c>
      <c r="B263" s="101">
        <v>2</v>
      </c>
      <c r="C263" s="83">
        <f>SUMIF($B$258:$B$261,"2",C$258:C$261)</f>
        <v>0</v>
      </c>
      <c r="D263" s="83">
        <f>SUMIF($B$258:$B$261,"2",D$258:D$261)</f>
        <v>0</v>
      </c>
      <c r="E263" s="83">
        <f>SUMIF($B$258:$B$261,"2",E$258:E$261)</f>
        <v>0</v>
      </c>
      <c r="F263" s="139"/>
    </row>
    <row r="264" spans="1:6" s="10" customFormat="1" ht="15.75" hidden="1">
      <c r="A264" s="88" t="s">
        <v>140</v>
      </c>
      <c r="B264" s="101">
        <v>3</v>
      </c>
      <c r="C264" s="83">
        <f>SUMIF($B$258:$B$261,"3",C$258:C$261)</f>
        <v>0</v>
      </c>
      <c r="D264" s="83">
        <f>SUMIF($B$258:$B$261,"3",D$258:D$261)</f>
        <v>0</v>
      </c>
      <c r="E264" s="83">
        <f>SUMIF($B$258:$B$261,"3",E$258:E$261)</f>
        <v>0</v>
      </c>
      <c r="F264" s="139"/>
    </row>
    <row r="265" spans="1:6" s="10" customFormat="1" ht="49.5">
      <c r="A265" s="68" t="s">
        <v>98</v>
      </c>
      <c r="B265" s="104"/>
      <c r="C265" s="84"/>
      <c r="D265" s="84"/>
      <c r="E265" s="84"/>
      <c r="F265" s="139"/>
    </row>
    <row r="266" spans="1:6" s="10" customFormat="1" ht="15.75">
      <c r="A266" s="67" t="s">
        <v>185</v>
      </c>
      <c r="B266" s="103"/>
      <c r="C266" s="86"/>
      <c r="D266" s="86"/>
      <c r="E266" s="86"/>
      <c r="F266" s="139"/>
    </row>
    <row r="267" spans="1:6" s="10" customFormat="1" ht="15.75">
      <c r="A267" s="63" t="s">
        <v>269</v>
      </c>
      <c r="B267" s="103">
        <v>2</v>
      </c>
      <c r="C267" s="86"/>
      <c r="D267" s="86">
        <v>355</v>
      </c>
      <c r="E267" s="86">
        <v>355</v>
      </c>
      <c r="F267" s="139">
        <f aca="true" t="shared" si="4" ref="F267:F277">E267/D267*100</f>
        <v>100</v>
      </c>
    </row>
    <row r="268" spans="1:6" s="10" customFormat="1" ht="31.5" hidden="1">
      <c r="A268" s="88" t="s">
        <v>521</v>
      </c>
      <c r="B268" s="103"/>
      <c r="C268" s="86"/>
      <c r="D268" s="86"/>
      <c r="E268" s="86"/>
      <c r="F268" s="139" t="e">
        <f t="shared" si="4"/>
        <v>#DIV/0!</v>
      </c>
    </row>
    <row r="269" spans="1:6" s="10" customFormat="1" ht="31.5" hidden="1">
      <c r="A269" s="88" t="s">
        <v>281</v>
      </c>
      <c r="B269" s="103"/>
      <c r="C269" s="86"/>
      <c r="D269" s="86"/>
      <c r="E269" s="86"/>
      <c r="F269" s="139" t="e">
        <f t="shared" si="4"/>
        <v>#DIV/0!</v>
      </c>
    </row>
    <row r="270" spans="1:6" s="10" customFormat="1" ht="31.5" hidden="1">
      <c r="A270" s="88" t="s">
        <v>522</v>
      </c>
      <c r="B270" s="103"/>
      <c r="C270" s="86"/>
      <c r="D270" s="86"/>
      <c r="E270" s="86"/>
      <c r="F270" s="139" t="e">
        <f t="shared" si="4"/>
        <v>#DIV/0!</v>
      </c>
    </row>
    <row r="271" spans="1:6" s="10" customFormat="1" ht="31.5">
      <c r="A271" s="88" t="s">
        <v>280</v>
      </c>
      <c r="B271" s="103"/>
      <c r="C271" s="86"/>
      <c r="D271" s="86"/>
      <c r="E271" s="86"/>
      <c r="F271" s="139"/>
    </row>
    <row r="272" spans="1:6" s="10" customFormat="1" ht="15.75" hidden="1">
      <c r="A272" s="88" t="s">
        <v>279</v>
      </c>
      <c r="B272" s="103"/>
      <c r="C272" s="86"/>
      <c r="D272" s="86"/>
      <c r="E272" s="86"/>
      <c r="F272" s="139" t="e">
        <f t="shared" si="4"/>
        <v>#DIV/0!</v>
      </c>
    </row>
    <row r="273" spans="1:6" s="10" customFormat="1" ht="15.75" hidden="1">
      <c r="A273" s="63" t="s">
        <v>271</v>
      </c>
      <c r="B273" s="103"/>
      <c r="C273" s="86"/>
      <c r="D273" s="86"/>
      <c r="E273" s="86"/>
      <c r="F273" s="139" t="e">
        <f t="shared" si="4"/>
        <v>#DIV/0!</v>
      </c>
    </row>
    <row r="274" spans="1:6" s="10" customFormat="1" ht="31.5" hidden="1">
      <c r="A274" s="63" t="s">
        <v>272</v>
      </c>
      <c r="B274" s="103"/>
      <c r="C274" s="86"/>
      <c r="D274" s="86"/>
      <c r="E274" s="86"/>
      <c r="F274" s="139" t="e">
        <f t="shared" si="4"/>
        <v>#DIV/0!</v>
      </c>
    </row>
    <row r="275" spans="1:6" s="10" customFormat="1" ht="31.5">
      <c r="A275" s="42" t="s">
        <v>185</v>
      </c>
      <c r="B275" s="103"/>
      <c r="C275" s="85">
        <f>SUM(C276:C278)</f>
        <v>0</v>
      </c>
      <c r="D275" s="85">
        <f>SUM(D276:D278)</f>
        <v>355</v>
      </c>
      <c r="E275" s="85">
        <f>SUM(E276:E278)</f>
        <v>355</v>
      </c>
      <c r="F275" s="139">
        <f t="shared" si="4"/>
        <v>100</v>
      </c>
    </row>
    <row r="276" spans="1:6" s="10" customFormat="1" ht="15.75">
      <c r="A276" s="88" t="s">
        <v>464</v>
      </c>
      <c r="B276" s="101">
        <v>1</v>
      </c>
      <c r="C276" s="83">
        <f>SUMIF($B$266:$B$275,"1",C$266:C$275)</f>
        <v>0</v>
      </c>
      <c r="D276" s="83">
        <f>SUMIF($B$266:$B$275,"1",D$266:D$275)</f>
        <v>0</v>
      </c>
      <c r="E276" s="83">
        <f>SUMIF($B$266:$B$275,"1",E$266:E$275)</f>
        <v>0</v>
      </c>
      <c r="F276" s="139"/>
    </row>
    <row r="277" spans="1:6" s="10" customFormat="1" ht="15.75">
      <c r="A277" s="88" t="s">
        <v>284</v>
      </c>
      <c r="B277" s="101">
        <v>2</v>
      </c>
      <c r="C277" s="83">
        <f>SUMIF($B$266:$B$275,"2",C$266:C$275)</f>
        <v>0</v>
      </c>
      <c r="D277" s="83">
        <f>SUMIF($B$266:$B$275,"2",D$266:D$275)</f>
        <v>355</v>
      </c>
      <c r="E277" s="83">
        <f>SUMIF($B$266:$B$275,"2",E$266:E$275)</f>
        <v>355</v>
      </c>
      <c r="F277" s="139">
        <f t="shared" si="4"/>
        <v>100</v>
      </c>
    </row>
    <row r="278" spans="1:6" s="10" customFormat="1" ht="15.75">
      <c r="A278" s="88" t="s">
        <v>140</v>
      </c>
      <c r="B278" s="101">
        <v>3</v>
      </c>
      <c r="C278" s="83">
        <f>SUMIF($B$266:$B$275,"3",C$266:C$275)</f>
        <v>0</v>
      </c>
      <c r="D278" s="83">
        <f>SUMIF($B$266:$B$275,"3",D$266:D$275)</f>
        <v>0</v>
      </c>
      <c r="E278" s="83">
        <f>SUMIF($B$266:$B$275,"3",E$266:E$275)</f>
        <v>0</v>
      </c>
      <c r="F278" s="139"/>
    </row>
    <row r="279" spans="1:6" s="10" customFormat="1" ht="31.5">
      <c r="A279" s="67" t="s">
        <v>186</v>
      </c>
      <c r="B279" s="103"/>
      <c r="C279" s="86"/>
      <c r="D279" s="86"/>
      <c r="E279" s="86"/>
      <c r="F279" s="139"/>
    </row>
    <row r="280" spans="1:6" s="10" customFormat="1" ht="15.75">
      <c r="A280" s="63" t="s">
        <v>269</v>
      </c>
      <c r="B280" s="103"/>
      <c r="C280" s="86"/>
      <c r="D280" s="86"/>
      <c r="E280" s="86"/>
      <c r="F280" s="139"/>
    </row>
    <row r="281" spans="1:6" s="10" customFormat="1" ht="31.5">
      <c r="A281" s="88" t="s">
        <v>521</v>
      </c>
      <c r="B281" s="103">
        <v>2</v>
      </c>
      <c r="C281" s="86">
        <v>24130</v>
      </c>
      <c r="D281" s="86">
        <v>24130</v>
      </c>
      <c r="E281" s="86"/>
      <c r="F281" s="139">
        <f aca="true" t="shared" si="5" ref="F281:F292">E281/D281*100</f>
        <v>0</v>
      </c>
    </row>
    <row r="282" spans="1:6" s="10" customFormat="1" ht="31.5" hidden="1">
      <c r="A282" s="88" t="s">
        <v>281</v>
      </c>
      <c r="B282" s="103"/>
      <c r="C282" s="86"/>
      <c r="D282" s="86"/>
      <c r="E282" s="86"/>
      <c r="F282" s="139" t="e">
        <f t="shared" si="5"/>
        <v>#DIV/0!</v>
      </c>
    </row>
    <row r="283" spans="1:6" s="10" customFormat="1" ht="31.5" hidden="1">
      <c r="A283" s="88" t="s">
        <v>522</v>
      </c>
      <c r="B283" s="103">
        <v>2</v>
      </c>
      <c r="C283" s="86"/>
      <c r="D283" s="86"/>
      <c r="E283" s="86"/>
      <c r="F283" s="139" t="e">
        <f t="shared" si="5"/>
        <v>#DIV/0!</v>
      </c>
    </row>
    <row r="284" spans="1:6" s="10" customFormat="1" ht="15.75" hidden="1">
      <c r="A284" s="88" t="s">
        <v>280</v>
      </c>
      <c r="B284" s="103"/>
      <c r="C284" s="86"/>
      <c r="D284" s="86"/>
      <c r="E284" s="86"/>
      <c r="F284" s="139" t="e">
        <f t="shared" si="5"/>
        <v>#DIV/0!</v>
      </c>
    </row>
    <row r="285" spans="1:6" s="10" customFormat="1" ht="15.75" hidden="1">
      <c r="A285" s="88" t="s">
        <v>279</v>
      </c>
      <c r="B285" s="103"/>
      <c r="C285" s="86"/>
      <c r="D285" s="86"/>
      <c r="E285" s="86"/>
      <c r="F285" s="139" t="e">
        <f t="shared" si="5"/>
        <v>#DIV/0!</v>
      </c>
    </row>
    <row r="286" spans="1:6" s="10" customFormat="1" ht="15.75" hidden="1">
      <c r="A286" s="63" t="s">
        <v>271</v>
      </c>
      <c r="B286" s="103"/>
      <c r="C286" s="86"/>
      <c r="D286" s="86"/>
      <c r="E286" s="86"/>
      <c r="F286" s="139" t="e">
        <f t="shared" si="5"/>
        <v>#DIV/0!</v>
      </c>
    </row>
    <row r="287" spans="1:6" s="10" customFormat="1" ht="31.5" hidden="1">
      <c r="A287" s="63" t="s">
        <v>272</v>
      </c>
      <c r="B287" s="103"/>
      <c r="C287" s="86"/>
      <c r="D287" s="86"/>
      <c r="E287" s="86"/>
      <c r="F287" s="139" t="e">
        <f t="shared" si="5"/>
        <v>#DIV/0!</v>
      </c>
    </row>
    <row r="288" spans="1:6" s="10" customFormat="1" ht="31.5">
      <c r="A288" s="42" t="s">
        <v>186</v>
      </c>
      <c r="B288" s="103"/>
      <c r="C288" s="85">
        <f>SUM(C289:C291)</f>
        <v>24130</v>
      </c>
      <c r="D288" s="85">
        <f>SUM(D289:D291)</f>
        <v>24130</v>
      </c>
      <c r="E288" s="85">
        <f>SUM(E289:E291)</f>
        <v>0</v>
      </c>
      <c r="F288" s="139">
        <f t="shared" si="5"/>
        <v>0</v>
      </c>
    </row>
    <row r="289" spans="1:6" s="10" customFormat="1" ht="15.75">
      <c r="A289" s="88" t="s">
        <v>464</v>
      </c>
      <c r="B289" s="101">
        <v>1</v>
      </c>
      <c r="C289" s="83">
        <f>SUMIF($B$279:$B$288,"1",C$279:C$288)</f>
        <v>0</v>
      </c>
      <c r="D289" s="83">
        <f>SUMIF($B$279:$B$288,"1",D$279:D$288)</f>
        <v>0</v>
      </c>
      <c r="E289" s="83">
        <f>SUMIF($B$279:$B$288,"1",E$279:E$288)</f>
        <v>0</v>
      </c>
      <c r="F289" s="139"/>
    </row>
    <row r="290" spans="1:6" s="10" customFormat="1" ht="15.75">
      <c r="A290" s="88" t="s">
        <v>284</v>
      </c>
      <c r="B290" s="101">
        <v>2</v>
      </c>
      <c r="C290" s="83">
        <f>SUMIF($B$279:$B$288,"2",C$279:C$288)</f>
        <v>24130</v>
      </c>
      <c r="D290" s="83">
        <f>SUMIF($B$279:$B$288,"2",D$279:D$288)</f>
        <v>24130</v>
      </c>
      <c r="E290" s="83">
        <f>SUMIF($B$279:$B$288,"2",E$279:E$288)</f>
        <v>0</v>
      </c>
      <c r="F290" s="139">
        <f t="shared" si="5"/>
        <v>0</v>
      </c>
    </row>
    <row r="291" spans="1:6" s="10" customFormat="1" ht="15.75">
      <c r="A291" s="88" t="s">
        <v>140</v>
      </c>
      <c r="B291" s="101">
        <v>3</v>
      </c>
      <c r="C291" s="83">
        <f>SUMIF($B$279:$B$288,"3",C$279:C$288)</f>
        <v>0</v>
      </c>
      <c r="D291" s="83">
        <f>SUMIF($B$279:$B$288,"3",D$279:D$288)</f>
        <v>0</v>
      </c>
      <c r="E291" s="83">
        <f>SUMIF($B$279:$B$288,"3",E$279:E$288)</f>
        <v>0</v>
      </c>
      <c r="F291" s="139"/>
    </row>
    <row r="292" spans="1:8" s="10" customFormat="1" ht="16.5">
      <c r="A292" s="68" t="s">
        <v>99</v>
      </c>
      <c r="B292" s="104"/>
      <c r="C292" s="108">
        <f>C84+C111+C141+C199++C219+C232+C245+C254+C261+C275+C288</f>
        <v>67030</v>
      </c>
      <c r="D292" s="108">
        <f>D84+D111+D141+D199++D219+D232+D245+D254+D261+D275+D288</f>
        <v>69951</v>
      </c>
      <c r="E292" s="108">
        <f>E84+E111+E141+E199++E219+E232+E245+E254+E261+E275+E288</f>
        <v>44897</v>
      </c>
      <c r="F292" s="139">
        <f t="shared" si="5"/>
        <v>64.18349987848637</v>
      </c>
      <c r="H292" s="10">
        <v>44897001</v>
      </c>
    </row>
    <row r="293" ht="15.75"/>
    <row r="294" ht="15.75"/>
    <row r="295" ht="15.75"/>
    <row r="296" ht="15.75" hidden="1">
      <c r="A296" s="115" t="s">
        <v>599</v>
      </c>
    </row>
    <row r="297" spans="1:3" ht="15.75" hidden="1">
      <c r="A297" s="115" t="s">
        <v>600</v>
      </c>
      <c r="C297" s="40">
        <v>7416</v>
      </c>
    </row>
    <row r="298" spans="1:3" ht="15.75" hidden="1">
      <c r="A298" s="115" t="s">
        <v>601</v>
      </c>
      <c r="C298" s="40">
        <v>37963</v>
      </c>
    </row>
    <row r="299" spans="1:3" ht="15.75" hidden="1">
      <c r="A299" s="115" t="s">
        <v>602</v>
      </c>
      <c r="C299" s="40">
        <v>-40449</v>
      </c>
    </row>
    <row r="300" spans="1:3" ht="15.75" hidden="1">
      <c r="A300" s="115" t="s">
        <v>603</v>
      </c>
      <c r="C300" s="40">
        <v>114</v>
      </c>
    </row>
    <row r="301" spans="1:3" ht="15.75" hidden="1">
      <c r="A301" s="115" t="s">
        <v>604</v>
      </c>
      <c r="C301" s="40">
        <v>127</v>
      </c>
    </row>
    <row r="302" spans="1:3" ht="15.75" hidden="1">
      <c r="A302" s="115" t="s">
        <v>605</v>
      </c>
      <c r="C302" s="40">
        <f>SUM(C297:C301)</f>
        <v>5171</v>
      </c>
    </row>
    <row r="303" ht="15.75" hidden="1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</sheetData>
  <sheetProtection/>
  <mergeCells count="2">
    <mergeCell ref="A1:F1"/>
    <mergeCell ref="A2:F2"/>
  </mergeCells>
  <printOptions horizontalCentered="1"/>
  <pageMargins left="0.31496062992125984" right="0.1968503937007874" top="0.7480314960629921" bottom="0.7480314960629921" header="0.31496062992125984" footer="0.31496062992125984"/>
  <pageSetup fitToHeight="3" fitToWidth="1" horizontalDpi="600" verticalDpi="600" orientation="portrait" paperSize="9" scale="84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88"/>
  <sheetViews>
    <sheetView zoomScalePageLayoutView="0" workbookViewId="0" topLeftCell="A1">
      <selection activeCell="H147" sqref="H1:H16384"/>
    </sheetView>
  </sheetViews>
  <sheetFormatPr defaultColWidth="9.140625" defaultRowHeight="15"/>
  <cols>
    <col min="1" max="1" width="50.28125" style="16" customWidth="1"/>
    <col min="2" max="2" width="5.7109375" style="102" customWidth="1"/>
    <col min="3" max="3" width="9.140625" style="40" customWidth="1"/>
    <col min="4" max="6" width="9.28125" style="40" customWidth="1"/>
    <col min="7" max="7" width="9.140625" style="16" customWidth="1"/>
    <col min="8" max="8" width="10.140625" style="16" hidden="1" customWidth="1"/>
    <col min="9" max="16384" width="9.140625" style="16" customWidth="1"/>
  </cols>
  <sheetData>
    <row r="1" spans="1:6" ht="32.25" customHeight="1">
      <c r="A1" s="353" t="s">
        <v>546</v>
      </c>
      <c r="B1" s="353"/>
      <c r="C1" s="353"/>
      <c r="D1" s="353"/>
      <c r="E1" s="353"/>
      <c r="F1" s="353"/>
    </row>
    <row r="2" spans="1:6" ht="15.75">
      <c r="A2" s="314" t="s">
        <v>141</v>
      </c>
      <c r="B2" s="314"/>
      <c r="C2" s="314"/>
      <c r="D2" s="314"/>
      <c r="E2" s="314"/>
      <c r="F2" s="314"/>
    </row>
    <row r="3" spans="1:6" ht="15.75">
      <c r="A3" s="44"/>
      <c r="C3" s="44"/>
      <c r="D3" s="44"/>
      <c r="E3" s="44"/>
      <c r="F3" s="44"/>
    </row>
    <row r="4" spans="1:6" s="10" customFormat="1" ht="33" customHeight="1">
      <c r="A4" s="17" t="s">
        <v>9</v>
      </c>
      <c r="B4" s="17" t="s">
        <v>157</v>
      </c>
      <c r="C4" s="39" t="s">
        <v>4</v>
      </c>
      <c r="D4" s="39" t="s">
        <v>595</v>
      </c>
      <c r="E4" s="39" t="s">
        <v>596</v>
      </c>
      <c r="F4" s="39" t="s">
        <v>608</v>
      </c>
    </row>
    <row r="5" spans="1:6" s="10" customFormat="1" ht="16.5">
      <c r="A5" s="68" t="s">
        <v>97</v>
      </c>
      <c r="B5" s="104"/>
      <c r="C5" s="83"/>
      <c r="D5" s="83"/>
      <c r="E5" s="83"/>
      <c r="F5" s="83"/>
    </row>
    <row r="6" spans="1:6" s="10" customFormat="1" ht="15.75">
      <c r="A6" s="67" t="s">
        <v>90</v>
      </c>
      <c r="B6" s="103"/>
      <c r="C6" s="83"/>
      <c r="D6" s="83"/>
      <c r="E6" s="83"/>
      <c r="F6" s="83"/>
    </row>
    <row r="7" spans="1:8" s="10" customFormat="1" ht="15.75">
      <c r="A7" s="42" t="s">
        <v>194</v>
      </c>
      <c r="B7" s="103"/>
      <c r="C7" s="85">
        <f>SUM(C8:C10)</f>
        <v>4084</v>
      </c>
      <c r="D7" s="85">
        <f>SUM(D8:D10)</f>
        <v>3580</v>
      </c>
      <c r="E7" s="85">
        <f>SUM(E8:E10)</f>
        <v>2996</v>
      </c>
      <c r="F7" s="140">
        <f>E7/D7*100</f>
        <v>83.68715083798882</v>
      </c>
      <c r="H7" s="10">
        <v>2996482</v>
      </c>
    </row>
    <row r="8" spans="1:6" s="10" customFormat="1" ht="15.75">
      <c r="A8" s="88" t="s">
        <v>464</v>
      </c>
      <c r="B8" s="101">
        <v>1</v>
      </c>
      <c r="C8" s="83">
        <f>COFOG!C47</f>
        <v>0</v>
      </c>
      <c r="D8" s="83">
        <f>COFOG!D47</f>
        <v>0</v>
      </c>
      <c r="E8" s="83">
        <f>COFOG!E47</f>
        <v>0</v>
      </c>
      <c r="F8" s="140"/>
    </row>
    <row r="9" spans="1:6" s="10" customFormat="1" ht="15.75">
      <c r="A9" s="88" t="s">
        <v>284</v>
      </c>
      <c r="B9" s="101">
        <v>2</v>
      </c>
      <c r="C9" s="83">
        <f>COFOG!C48</f>
        <v>3674</v>
      </c>
      <c r="D9" s="83">
        <f>COFOG!D48</f>
        <v>3230</v>
      </c>
      <c r="E9" s="83">
        <f>COFOG!E48</f>
        <v>2646</v>
      </c>
      <c r="F9" s="140">
        <f aca="true" t="shared" si="0" ref="F9:F71">E9/D9*100</f>
        <v>81.91950464396285</v>
      </c>
    </row>
    <row r="10" spans="1:6" s="10" customFormat="1" ht="15.75">
      <c r="A10" s="88" t="s">
        <v>140</v>
      </c>
      <c r="B10" s="101">
        <v>3</v>
      </c>
      <c r="C10" s="83">
        <f>COFOG!C49</f>
        <v>410</v>
      </c>
      <c r="D10" s="83">
        <f>COFOG!D49</f>
        <v>350</v>
      </c>
      <c r="E10" s="83">
        <f>COFOG!E49</f>
        <v>350</v>
      </c>
      <c r="F10" s="140">
        <f t="shared" si="0"/>
        <v>100</v>
      </c>
    </row>
    <row r="11" spans="1:8" s="10" customFormat="1" ht="31.5">
      <c r="A11" s="42" t="s">
        <v>196</v>
      </c>
      <c r="B11" s="103"/>
      <c r="C11" s="85">
        <f>SUM(C12:C14)</f>
        <v>893</v>
      </c>
      <c r="D11" s="85">
        <f>SUM(D12:D14)</f>
        <v>848</v>
      </c>
      <c r="E11" s="85">
        <f>SUM(E12:E14)</f>
        <v>743</v>
      </c>
      <c r="F11" s="140">
        <f t="shared" si="0"/>
        <v>87.61792452830188</v>
      </c>
      <c r="H11" s="10">
        <v>743284</v>
      </c>
    </row>
    <row r="12" spans="1:6" s="10" customFormat="1" ht="15.75">
      <c r="A12" s="88" t="s">
        <v>464</v>
      </c>
      <c r="B12" s="101">
        <v>1</v>
      </c>
      <c r="C12" s="83">
        <f>COFOG!F47</f>
        <v>0</v>
      </c>
      <c r="D12" s="83">
        <f>COFOG!G47</f>
        <v>0</v>
      </c>
      <c r="E12" s="83">
        <f>COFOG!H47</f>
        <v>0</v>
      </c>
      <c r="F12" s="140"/>
    </row>
    <row r="13" spans="1:6" s="10" customFormat="1" ht="15.75">
      <c r="A13" s="88" t="s">
        <v>284</v>
      </c>
      <c r="B13" s="101">
        <v>2</v>
      </c>
      <c r="C13" s="83">
        <f>COFOG!F48</f>
        <v>761</v>
      </c>
      <c r="D13" s="83">
        <f>COFOG!G48</f>
        <v>753</v>
      </c>
      <c r="E13" s="83">
        <f>COFOG!H48</f>
        <v>648</v>
      </c>
      <c r="F13" s="140">
        <f t="shared" si="0"/>
        <v>86.05577689243027</v>
      </c>
    </row>
    <row r="14" spans="1:6" s="10" customFormat="1" ht="15.75">
      <c r="A14" s="88" t="s">
        <v>140</v>
      </c>
      <c r="B14" s="101">
        <v>3</v>
      </c>
      <c r="C14" s="83">
        <f>COFOG!F49</f>
        <v>132</v>
      </c>
      <c r="D14" s="83">
        <f>COFOG!G49</f>
        <v>95</v>
      </c>
      <c r="E14" s="83">
        <f>COFOG!H49</f>
        <v>95</v>
      </c>
      <c r="F14" s="140">
        <f t="shared" si="0"/>
        <v>100</v>
      </c>
    </row>
    <row r="15" spans="1:8" s="10" customFormat="1" ht="15.75">
      <c r="A15" s="42" t="s">
        <v>197</v>
      </c>
      <c r="B15" s="103"/>
      <c r="C15" s="85">
        <f>SUM(C16:C18)</f>
        <v>6570</v>
      </c>
      <c r="D15" s="85">
        <f>SUM(D16:D18)</f>
        <v>7499</v>
      </c>
      <c r="E15" s="85">
        <f>SUM(E16:E18)</f>
        <v>6566</v>
      </c>
      <c r="F15" s="140">
        <f t="shared" si="0"/>
        <v>87.55834111214828</v>
      </c>
      <c r="H15" s="10">
        <v>6566040</v>
      </c>
    </row>
    <row r="16" spans="1:6" s="10" customFormat="1" ht="15.75">
      <c r="A16" s="88" t="s">
        <v>464</v>
      </c>
      <c r="B16" s="101">
        <v>1</v>
      </c>
      <c r="C16" s="83">
        <f>COFOG!I47</f>
        <v>0</v>
      </c>
      <c r="D16" s="83">
        <f>COFOG!J47</f>
        <v>0</v>
      </c>
      <c r="E16" s="83">
        <f>COFOG!K47</f>
        <v>0</v>
      </c>
      <c r="F16" s="140"/>
    </row>
    <row r="17" spans="1:6" s="10" customFormat="1" ht="15.75">
      <c r="A17" s="88" t="s">
        <v>284</v>
      </c>
      <c r="B17" s="101">
        <v>2</v>
      </c>
      <c r="C17" s="83">
        <f>COFOG!I48</f>
        <v>6570</v>
      </c>
      <c r="D17" s="83">
        <f>COFOG!J48</f>
        <v>7499</v>
      </c>
      <c r="E17" s="83">
        <f>COFOG!K48</f>
        <v>6566</v>
      </c>
      <c r="F17" s="140">
        <f t="shared" si="0"/>
        <v>87.55834111214828</v>
      </c>
    </row>
    <row r="18" spans="1:6" s="10" customFormat="1" ht="15.75">
      <c r="A18" s="88" t="s">
        <v>140</v>
      </c>
      <c r="B18" s="101">
        <v>3</v>
      </c>
      <c r="C18" s="83">
        <f>COFOG!I49</f>
        <v>0</v>
      </c>
      <c r="D18" s="83">
        <f>COFOG!J49</f>
        <v>0</v>
      </c>
      <c r="E18" s="83">
        <f>COFOG!K49</f>
        <v>0</v>
      </c>
      <c r="F18" s="140"/>
    </row>
    <row r="19" spans="1:6" s="10" customFormat="1" ht="15.75">
      <c r="A19" s="67" t="s">
        <v>198</v>
      </c>
      <c r="B19" s="103"/>
      <c r="C19" s="83"/>
      <c r="D19" s="83"/>
      <c r="E19" s="83"/>
      <c r="F19" s="140"/>
    </row>
    <row r="20" spans="1:6" s="10" customFormat="1" ht="15.75" hidden="1">
      <c r="A20" s="88" t="s">
        <v>203</v>
      </c>
      <c r="B20" s="103">
        <v>2</v>
      </c>
      <c r="C20" s="83"/>
      <c r="D20" s="83"/>
      <c r="E20" s="83"/>
      <c r="F20" s="140" t="e">
        <f t="shared" si="0"/>
        <v>#DIV/0!</v>
      </c>
    </row>
    <row r="21" spans="1:6" s="10" customFormat="1" ht="31.5" hidden="1">
      <c r="A21" s="110" t="s">
        <v>202</v>
      </c>
      <c r="B21" s="103"/>
      <c r="C21" s="83">
        <f>SUM(C22:C23)</f>
        <v>0</v>
      </c>
      <c r="D21" s="83">
        <f>SUM(D22:D23)</f>
        <v>0</v>
      </c>
      <c r="E21" s="83">
        <f>SUM(E22:E23)</f>
        <v>0</v>
      </c>
      <c r="F21" s="140" t="e">
        <f t="shared" si="0"/>
        <v>#DIV/0!</v>
      </c>
    </row>
    <row r="22" spans="1:6" s="10" customFormat="1" ht="31.5" hidden="1">
      <c r="A22" s="88" t="s">
        <v>223</v>
      </c>
      <c r="B22" s="103">
        <v>2</v>
      </c>
      <c r="C22" s="83"/>
      <c r="D22" s="83"/>
      <c r="E22" s="83"/>
      <c r="F22" s="140" t="e">
        <f t="shared" si="0"/>
        <v>#DIV/0!</v>
      </c>
    </row>
    <row r="23" spans="1:6" s="10" customFormat="1" ht="15.75" hidden="1">
      <c r="A23" s="88" t="s">
        <v>224</v>
      </c>
      <c r="B23" s="103">
        <v>2</v>
      </c>
      <c r="C23" s="83"/>
      <c r="D23" s="83"/>
      <c r="E23" s="83"/>
      <c r="F23" s="140" t="e">
        <f t="shared" si="0"/>
        <v>#DIV/0!</v>
      </c>
    </row>
    <row r="24" spans="1:6" s="10" customFormat="1" ht="15.75" hidden="1">
      <c r="A24" s="111" t="s">
        <v>199</v>
      </c>
      <c r="B24" s="103"/>
      <c r="C24" s="83">
        <f>SUM(C20:C21)</f>
        <v>0</v>
      </c>
      <c r="D24" s="83">
        <f>SUM(D20:D21)</f>
        <v>0</v>
      </c>
      <c r="E24" s="83">
        <f>SUM(E20:E21)</f>
        <v>0</v>
      </c>
      <c r="F24" s="140" t="e">
        <f t="shared" si="0"/>
        <v>#DIV/0!</v>
      </c>
    </row>
    <row r="25" spans="1:6" s="10" customFormat="1" ht="15.75" hidden="1">
      <c r="A25" s="63" t="s">
        <v>226</v>
      </c>
      <c r="B25" s="103"/>
      <c r="C25" s="83"/>
      <c r="D25" s="83"/>
      <c r="E25" s="83"/>
      <c r="F25" s="140" t="e">
        <f t="shared" si="0"/>
        <v>#DIV/0!</v>
      </c>
    </row>
    <row r="26" spans="1:6" s="10" customFormat="1" ht="15.75" hidden="1">
      <c r="A26" s="88" t="s">
        <v>222</v>
      </c>
      <c r="B26" s="103">
        <v>2</v>
      </c>
      <c r="C26" s="83"/>
      <c r="D26" s="83"/>
      <c r="E26" s="83"/>
      <c r="F26" s="140" t="e">
        <f t="shared" si="0"/>
        <v>#DIV/0!</v>
      </c>
    </row>
    <row r="27" spans="1:6" s="10" customFormat="1" ht="31.5" hidden="1">
      <c r="A27" s="88" t="s">
        <v>221</v>
      </c>
      <c r="B27" s="103">
        <v>2</v>
      </c>
      <c r="C27" s="83"/>
      <c r="D27" s="83"/>
      <c r="E27" s="83"/>
      <c r="F27" s="140" t="e">
        <f t="shared" si="0"/>
        <v>#DIV/0!</v>
      </c>
    </row>
    <row r="28" spans="1:6" s="10" customFormat="1" ht="31.5" hidden="1">
      <c r="A28" s="111" t="s">
        <v>200</v>
      </c>
      <c r="B28" s="103"/>
      <c r="C28" s="83">
        <f>SUM(C26:C27)</f>
        <v>0</v>
      </c>
      <c r="D28" s="83">
        <f>SUM(D26:D27)</f>
        <v>0</v>
      </c>
      <c r="E28" s="83">
        <f>SUM(E26:E27)</f>
        <v>0</v>
      </c>
      <c r="F28" s="140" t="e">
        <f t="shared" si="0"/>
        <v>#DIV/0!</v>
      </c>
    </row>
    <row r="29" spans="1:6" s="10" customFormat="1" ht="31.5" hidden="1">
      <c r="A29" s="88" t="s">
        <v>220</v>
      </c>
      <c r="B29" s="103">
        <v>2</v>
      </c>
      <c r="C29" s="83"/>
      <c r="D29" s="83"/>
      <c r="E29" s="83"/>
      <c r="F29" s="140" t="e">
        <f t="shared" si="0"/>
        <v>#DIV/0!</v>
      </c>
    </row>
    <row r="30" spans="1:6" s="10" customFormat="1" ht="31.5" hidden="1">
      <c r="A30" s="111" t="s">
        <v>219</v>
      </c>
      <c r="B30" s="103"/>
      <c r="C30" s="83">
        <f>SUM(C29)</f>
        <v>0</v>
      </c>
      <c r="D30" s="83">
        <f>SUM(D29)</f>
        <v>0</v>
      </c>
      <c r="E30" s="83">
        <f>SUM(E29)</f>
        <v>0</v>
      </c>
      <c r="F30" s="140" t="e">
        <f t="shared" si="0"/>
        <v>#DIV/0!</v>
      </c>
    </row>
    <row r="31" spans="1:6" s="10" customFormat="1" ht="15.75" hidden="1">
      <c r="A31" s="110" t="s">
        <v>225</v>
      </c>
      <c r="B31" s="103"/>
      <c r="C31" s="83"/>
      <c r="D31" s="83"/>
      <c r="E31" s="83"/>
      <c r="F31" s="140" t="e">
        <f t="shared" si="0"/>
        <v>#DIV/0!</v>
      </c>
    </row>
    <row r="32" spans="1:6" s="10" customFormat="1" ht="31.5" hidden="1">
      <c r="A32" s="88" t="s">
        <v>216</v>
      </c>
      <c r="B32" s="103">
        <v>2</v>
      </c>
      <c r="C32" s="83"/>
      <c r="D32" s="83"/>
      <c r="E32" s="83"/>
      <c r="F32" s="140" t="e">
        <f t="shared" si="0"/>
        <v>#DIV/0!</v>
      </c>
    </row>
    <row r="33" spans="1:6" s="10" customFormat="1" ht="31.5" hidden="1">
      <c r="A33" s="88" t="s">
        <v>215</v>
      </c>
      <c r="B33" s="103">
        <v>2</v>
      </c>
      <c r="C33" s="83"/>
      <c r="D33" s="83"/>
      <c r="E33" s="83"/>
      <c r="F33" s="140" t="e">
        <f t="shared" si="0"/>
        <v>#DIV/0!</v>
      </c>
    </row>
    <row r="34" spans="1:6" s="10" customFormat="1" ht="15.75" hidden="1">
      <c r="A34" s="111" t="s">
        <v>217</v>
      </c>
      <c r="B34" s="103"/>
      <c r="C34" s="83">
        <f>SUM(C32:C33)+C31</f>
        <v>0</v>
      </c>
      <c r="D34" s="83">
        <f>SUM(D32:D33)+D31</f>
        <v>0</v>
      </c>
      <c r="E34" s="83">
        <f>SUM(E32:E33)+E31</f>
        <v>0</v>
      </c>
      <c r="F34" s="140" t="e">
        <f t="shared" si="0"/>
        <v>#DIV/0!</v>
      </c>
    </row>
    <row r="35" spans="1:6" s="10" customFormat="1" ht="63" hidden="1">
      <c r="A35" s="109" t="s">
        <v>214</v>
      </c>
      <c r="B35" s="103">
        <v>2</v>
      </c>
      <c r="C35" s="83"/>
      <c r="D35" s="83"/>
      <c r="E35" s="83"/>
      <c r="F35" s="140" t="e">
        <f t="shared" si="0"/>
        <v>#DIV/0!</v>
      </c>
    </row>
    <row r="36" spans="1:6" s="10" customFormat="1" ht="63" hidden="1">
      <c r="A36" s="109" t="s">
        <v>214</v>
      </c>
      <c r="B36" s="103">
        <v>3</v>
      </c>
      <c r="C36" s="83"/>
      <c r="D36" s="83"/>
      <c r="E36" s="83"/>
      <c r="F36" s="140" t="e">
        <f t="shared" si="0"/>
        <v>#DIV/0!</v>
      </c>
    </row>
    <row r="37" spans="1:6" s="10" customFormat="1" ht="15.75" hidden="1">
      <c r="A37" s="111" t="s">
        <v>213</v>
      </c>
      <c r="B37" s="103"/>
      <c r="C37" s="83">
        <f>SUM(C35:C36)</f>
        <v>0</v>
      </c>
      <c r="D37" s="83">
        <f>SUM(D35:D36)</f>
        <v>0</v>
      </c>
      <c r="E37" s="83">
        <f>SUM(E35:E36)</f>
        <v>0</v>
      </c>
      <c r="F37" s="140" t="e">
        <f t="shared" si="0"/>
        <v>#DIV/0!</v>
      </c>
    </row>
    <row r="38" spans="1:6" s="10" customFormat="1" ht="31.5" hidden="1">
      <c r="A38" s="88" t="s">
        <v>204</v>
      </c>
      <c r="B38" s="103">
        <v>2</v>
      </c>
      <c r="C38" s="83"/>
      <c r="D38" s="83"/>
      <c r="E38" s="83"/>
      <c r="F38" s="140" t="e">
        <f t="shared" si="0"/>
        <v>#DIV/0!</v>
      </c>
    </row>
    <row r="39" spans="1:6" s="10" customFormat="1" ht="15.75" hidden="1">
      <c r="A39" s="88" t="s">
        <v>440</v>
      </c>
      <c r="B39" s="103">
        <v>2</v>
      </c>
      <c r="C39" s="83"/>
      <c r="D39" s="83"/>
      <c r="E39" s="83"/>
      <c r="F39" s="140" t="e">
        <f t="shared" si="0"/>
        <v>#DIV/0!</v>
      </c>
    </row>
    <row r="40" spans="1:6" s="10" customFormat="1" ht="31.5" hidden="1">
      <c r="A40" s="88" t="s">
        <v>441</v>
      </c>
      <c r="B40" s="103">
        <v>2</v>
      </c>
      <c r="C40" s="83"/>
      <c r="D40" s="83"/>
      <c r="E40" s="83"/>
      <c r="F40" s="140" t="e">
        <f t="shared" si="0"/>
        <v>#DIV/0!</v>
      </c>
    </row>
    <row r="41" spans="1:6" s="10" customFormat="1" ht="31.5" hidden="1">
      <c r="A41" s="88" t="s">
        <v>206</v>
      </c>
      <c r="B41" s="103"/>
      <c r="C41" s="83">
        <f>SUM(C39:C40)</f>
        <v>0</v>
      </c>
      <c r="D41" s="83">
        <f>SUM(D39:D40)</f>
        <v>0</v>
      </c>
      <c r="E41" s="83">
        <f>SUM(E39:E40)</f>
        <v>0</v>
      </c>
      <c r="F41" s="140" t="e">
        <f t="shared" si="0"/>
        <v>#DIV/0!</v>
      </c>
    </row>
    <row r="42" spans="1:6" s="10" customFormat="1" ht="31.5" hidden="1">
      <c r="A42" s="110" t="s">
        <v>208</v>
      </c>
      <c r="B42" s="103"/>
      <c r="C42" s="83">
        <f>SUM(C43:C43)</f>
        <v>0</v>
      </c>
      <c r="D42" s="83">
        <f>SUM(D43:D43)</f>
        <v>0</v>
      </c>
      <c r="E42" s="83">
        <f>SUM(E43:E43)</f>
        <v>0</v>
      </c>
      <c r="F42" s="140" t="e">
        <f t="shared" si="0"/>
        <v>#DIV/0!</v>
      </c>
    </row>
    <row r="43" spans="1:6" s="10" customFormat="1" ht="15.75" hidden="1">
      <c r="A43" s="88" t="s">
        <v>503</v>
      </c>
      <c r="B43" s="103"/>
      <c r="C43" s="83"/>
      <c r="D43" s="83"/>
      <c r="E43" s="83"/>
      <c r="F43" s="140" t="e">
        <f t="shared" si="0"/>
        <v>#DIV/0!</v>
      </c>
    </row>
    <row r="44" spans="1:6" s="10" customFormat="1" ht="31.5" hidden="1">
      <c r="A44" s="88" t="s">
        <v>205</v>
      </c>
      <c r="B44" s="103">
        <v>2</v>
      </c>
      <c r="C44" s="83"/>
      <c r="D44" s="83"/>
      <c r="E44" s="83"/>
      <c r="F44" s="140" t="e">
        <f t="shared" si="0"/>
        <v>#DIV/0!</v>
      </c>
    </row>
    <row r="45" spans="1:6" s="10" customFormat="1" ht="31.5" hidden="1">
      <c r="A45" s="88" t="s">
        <v>442</v>
      </c>
      <c r="B45" s="103">
        <v>2</v>
      </c>
      <c r="C45" s="83"/>
      <c r="D45" s="83"/>
      <c r="E45" s="83"/>
      <c r="F45" s="140" t="e">
        <f t="shared" si="0"/>
        <v>#DIV/0!</v>
      </c>
    </row>
    <row r="46" spans="1:6" s="10" customFormat="1" ht="31.5" hidden="1">
      <c r="A46" s="88" t="s">
        <v>443</v>
      </c>
      <c r="B46" s="103">
        <v>2</v>
      </c>
      <c r="C46" s="83"/>
      <c r="D46" s="83"/>
      <c r="E46" s="83"/>
      <c r="F46" s="140" t="e">
        <f t="shared" si="0"/>
        <v>#DIV/0!</v>
      </c>
    </row>
    <row r="47" spans="1:6" s="10" customFormat="1" ht="31.5" hidden="1">
      <c r="A47" s="88" t="s">
        <v>207</v>
      </c>
      <c r="B47" s="103"/>
      <c r="C47" s="83">
        <f>SUM(C45:C46)</f>
        <v>0</v>
      </c>
      <c r="D47" s="83">
        <f>SUM(D45:D46)</f>
        <v>0</v>
      </c>
      <c r="E47" s="83">
        <f>SUM(E45:E46)</f>
        <v>0</v>
      </c>
      <c r="F47" s="140" t="e">
        <f t="shared" si="0"/>
        <v>#DIV/0!</v>
      </c>
    </row>
    <row r="48" spans="1:6" s="10" customFormat="1" ht="15.75">
      <c r="A48" s="88" t="s">
        <v>209</v>
      </c>
      <c r="B48" s="103">
        <v>2</v>
      </c>
      <c r="C48" s="83">
        <v>200</v>
      </c>
      <c r="D48" s="83">
        <v>200</v>
      </c>
      <c r="E48" s="83"/>
      <c r="F48" s="140">
        <f t="shared" si="0"/>
        <v>0</v>
      </c>
    </row>
    <row r="49" spans="1:6" s="10" customFormat="1" ht="31.5" hidden="1">
      <c r="A49" s="88" t="s">
        <v>210</v>
      </c>
      <c r="B49" s="103">
        <v>2</v>
      </c>
      <c r="C49" s="83"/>
      <c r="D49" s="83"/>
      <c r="E49" s="83"/>
      <c r="F49" s="140" t="e">
        <f t="shared" si="0"/>
        <v>#DIV/0!</v>
      </c>
    </row>
    <row r="50" spans="1:6" s="10" customFormat="1" ht="47.25" hidden="1">
      <c r="A50" s="110" t="s">
        <v>211</v>
      </c>
      <c r="B50" s="103"/>
      <c r="C50" s="83">
        <f>SUM(C51)</f>
        <v>0</v>
      </c>
      <c r="D50" s="83">
        <f>SUM(D51)</f>
        <v>0</v>
      </c>
      <c r="E50" s="83">
        <f>SUM(E51)</f>
        <v>0</v>
      </c>
      <c r="F50" s="140" t="e">
        <f t="shared" si="0"/>
        <v>#DIV/0!</v>
      </c>
    </row>
    <row r="51" spans="1:6" s="10" customFormat="1" ht="15.75" hidden="1">
      <c r="A51" s="88" t="s">
        <v>218</v>
      </c>
      <c r="B51" s="103">
        <v>2</v>
      </c>
      <c r="C51" s="83"/>
      <c r="D51" s="83"/>
      <c r="E51" s="83"/>
      <c r="F51" s="140" t="e">
        <f t="shared" si="0"/>
        <v>#DIV/0!</v>
      </c>
    </row>
    <row r="52" spans="1:6" s="10" customFormat="1" ht="47.25" hidden="1">
      <c r="A52" s="88" t="s">
        <v>212</v>
      </c>
      <c r="B52" s="103"/>
      <c r="C52" s="83"/>
      <c r="D52" s="83"/>
      <c r="E52" s="83"/>
      <c r="F52" s="140" t="e">
        <f t="shared" si="0"/>
        <v>#DIV/0!</v>
      </c>
    </row>
    <row r="53" spans="1:6" s="10" customFormat="1" ht="15.75">
      <c r="A53" s="88" t="s">
        <v>479</v>
      </c>
      <c r="B53" s="103"/>
      <c r="C53" s="83">
        <f>C54+C67</f>
        <v>200</v>
      </c>
      <c r="D53" s="83">
        <f>D54+D67</f>
        <v>280</v>
      </c>
      <c r="E53" s="83">
        <f>E54+E67</f>
        <v>120</v>
      </c>
      <c r="F53" s="140">
        <f t="shared" si="0"/>
        <v>42.857142857142854</v>
      </c>
    </row>
    <row r="54" spans="1:6" s="10" customFormat="1" ht="15.75">
      <c r="A54" s="88" t="s">
        <v>480</v>
      </c>
      <c r="B54" s="103"/>
      <c r="C54" s="83">
        <f>SUM(C55:C66)</f>
        <v>200</v>
      </c>
      <c r="D54" s="83">
        <f>SUM(D55:D66)</f>
        <v>280</v>
      </c>
      <c r="E54" s="83">
        <f>SUM(E55:E66)</f>
        <v>120</v>
      </c>
      <c r="F54" s="140">
        <f t="shared" si="0"/>
        <v>42.857142857142854</v>
      </c>
    </row>
    <row r="55" spans="1:6" s="10" customFormat="1" ht="31.5">
      <c r="A55" s="88" t="s">
        <v>482</v>
      </c>
      <c r="B55" s="103">
        <v>2</v>
      </c>
      <c r="C55" s="83">
        <v>50</v>
      </c>
      <c r="D55" s="83">
        <v>40</v>
      </c>
      <c r="E55" s="83"/>
      <c r="F55" s="140">
        <f t="shared" si="0"/>
        <v>0</v>
      </c>
    </row>
    <row r="56" spans="1:6" s="10" customFormat="1" ht="31.5" hidden="1">
      <c r="A56" s="88" t="s">
        <v>490</v>
      </c>
      <c r="B56" s="103">
        <v>2</v>
      </c>
      <c r="C56" s="83"/>
      <c r="D56" s="83"/>
      <c r="E56" s="83"/>
      <c r="F56" s="140" t="e">
        <f t="shared" si="0"/>
        <v>#DIV/0!</v>
      </c>
    </row>
    <row r="57" spans="1:6" s="10" customFormat="1" ht="31.5" hidden="1">
      <c r="A57" s="88" t="s">
        <v>483</v>
      </c>
      <c r="B57" s="103">
        <v>2</v>
      </c>
      <c r="C57" s="83"/>
      <c r="D57" s="83"/>
      <c r="E57" s="83"/>
      <c r="F57" s="140" t="e">
        <f t="shared" si="0"/>
        <v>#DIV/0!</v>
      </c>
    </row>
    <row r="58" spans="1:6" s="10" customFormat="1" ht="31.5" hidden="1">
      <c r="A58" s="88" t="s">
        <v>491</v>
      </c>
      <c r="B58" s="103">
        <v>2</v>
      </c>
      <c r="C58" s="83"/>
      <c r="D58" s="83"/>
      <c r="E58" s="83"/>
      <c r="F58" s="140" t="e">
        <f t="shared" si="0"/>
        <v>#DIV/0!</v>
      </c>
    </row>
    <row r="59" spans="1:6" s="10" customFormat="1" ht="31.5">
      <c r="A59" s="88" t="s">
        <v>489</v>
      </c>
      <c r="B59" s="103">
        <v>2</v>
      </c>
      <c r="C59" s="83">
        <v>60</v>
      </c>
      <c r="D59" s="83">
        <v>60</v>
      </c>
      <c r="E59" s="83"/>
      <c r="F59" s="140">
        <f t="shared" si="0"/>
        <v>0</v>
      </c>
    </row>
    <row r="60" spans="1:6" s="10" customFormat="1" ht="15.75" hidden="1">
      <c r="A60" s="88" t="s">
        <v>488</v>
      </c>
      <c r="B60" s="103">
        <v>2</v>
      </c>
      <c r="C60" s="83"/>
      <c r="D60" s="83"/>
      <c r="E60" s="83"/>
      <c r="F60" s="140" t="e">
        <f t="shared" si="0"/>
        <v>#DIV/0!</v>
      </c>
    </row>
    <row r="61" spans="1:6" s="10" customFormat="1" ht="15.75">
      <c r="A61" s="88" t="s">
        <v>487</v>
      </c>
      <c r="B61" s="103">
        <v>2</v>
      </c>
      <c r="C61" s="83">
        <v>50</v>
      </c>
      <c r="D61" s="83">
        <v>60</v>
      </c>
      <c r="E61" s="83">
        <v>60</v>
      </c>
      <c r="F61" s="140">
        <f t="shared" si="0"/>
        <v>100</v>
      </c>
    </row>
    <row r="62" spans="1:6" s="10" customFormat="1" ht="15.75" hidden="1">
      <c r="A62" s="88" t="s">
        <v>486</v>
      </c>
      <c r="B62" s="103">
        <v>2</v>
      </c>
      <c r="C62" s="83"/>
      <c r="D62" s="83"/>
      <c r="E62" s="83"/>
      <c r="F62" s="140" t="e">
        <f t="shared" si="0"/>
        <v>#DIV/0!</v>
      </c>
    </row>
    <row r="63" spans="1:6" s="10" customFormat="1" ht="31.5">
      <c r="A63" s="88" t="s">
        <v>485</v>
      </c>
      <c r="B63" s="103">
        <v>2</v>
      </c>
      <c r="C63" s="83">
        <v>40</v>
      </c>
      <c r="D63" s="83">
        <v>120</v>
      </c>
      <c r="E63" s="83">
        <v>60</v>
      </c>
      <c r="F63" s="140">
        <f t="shared" si="0"/>
        <v>50</v>
      </c>
    </row>
    <row r="64" spans="1:6" s="10" customFormat="1" ht="15.75" hidden="1">
      <c r="A64" s="88" t="s">
        <v>484</v>
      </c>
      <c r="B64" s="103">
        <v>2</v>
      </c>
      <c r="C64" s="83"/>
      <c r="D64" s="83"/>
      <c r="E64" s="83"/>
      <c r="F64" s="140" t="e">
        <f t="shared" si="0"/>
        <v>#DIV/0!</v>
      </c>
    </row>
    <row r="65" spans="1:6" s="10" customFormat="1" ht="15.75" hidden="1">
      <c r="A65" s="88" t="s">
        <v>492</v>
      </c>
      <c r="B65" s="103">
        <v>2</v>
      </c>
      <c r="C65" s="83"/>
      <c r="D65" s="83"/>
      <c r="E65" s="83"/>
      <c r="F65" s="140" t="e">
        <f t="shared" si="0"/>
        <v>#DIV/0!</v>
      </c>
    </row>
    <row r="66" spans="1:6" s="10" customFormat="1" ht="15.75" hidden="1">
      <c r="A66" s="88" t="s">
        <v>493</v>
      </c>
      <c r="B66" s="103">
        <v>2</v>
      </c>
      <c r="C66" s="83"/>
      <c r="D66" s="83"/>
      <c r="E66" s="83"/>
      <c r="F66" s="140" t="e">
        <f t="shared" si="0"/>
        <v>#DIV/0!</v>
      </c>
    </row>
    <row r="67" spans="1:6" s="10" customFormat="1" ht="15.75" hidden="1">
      <c r="A67" s="88" t="s">
        <v>481</v>
      </c>
      <c r="B67" s="103"/>
      <c r="C67" s="83">
        <f>SUM(C68:C76)</f>
        <v>0</v>
      </c>
      <c r="D67" s="83">
        <f>SUM(D68:D76)</f>
        <v>0</v>
      </c>
      <c r="E67" s="83">
        <f>SUM(E68:E76)</f>
        <v>0</v>
      </c>
      <c r="F67" s="140" t="e">
        <f t="shared" si="0"/>
        <v>#DIV/0!</v>
      </c>
    </row>
    <row r="68" spans="1:6" s="10" customFormat="1" ht="15.75" hidden="1">
      <c r="A68" s="88" t="s">
        <v>494</v>
      </c>
      <c r="B68" s="103">
        <v>2</v>
      </c>
      <c r="C68" s="83"/>
      <c r="D68" s="83"/>
      <c r="E68" s="83"/>
      <c r="F68" s="140" t="e">
        <f t="shared" si="0"/>
        <v>#DIV/0!</v>
      </c>
    </row>
    <row r="69" spans="1:6" s="10" customFormat="1" ht="31.5" hidden="1">
      <c r="A69" s="88" t="s">
        <v>495</v>
      </c>
      <c r="B69" s="103">
        <v>2</v>
      </c>
      <c r="C69" s="83"/>
      <c r="D69" s="83"/>
      <c r="E69" s="83"/>
      <c r="F69" s="140" t="e">
        <f t="shared" si="0"/>
        <v>#DIV/0!</v>
      </c>
    </row>
    <row r="70" spans="1:6" s="10" customFormat="1" ht="47.25" hidden="1">
      <c r="A70" s="88" t="s">
        <v>496</v>
      </c>
      <c r="B70" s="103">
        <v>2</v>
      </c>
      <c r="C70" s="83"/>
      <c r="D70" s="83"/>
      <c r="E70" s="83"/>
      <c r="F70" s="140" t="e">
        <f t="shared" si="0"/>
        <v>#DIV/0!</v>
      </c>
    </row>
    <row r="71" spans="1:6" s="10" customFormat="1" ht="15.75" hidden="1">
      <c r="A71" s="88" t="s">
        <v>497</v>
      </c>
      <c r="B71" s="103">
        <v>2</v>
      </c>
      <c r="C71" s="83"/>
      <c r="D71" s="83"/>
      <c r="E71" s="83"/>
      <c r="F71" s="140" t="e">
        <f t="shared" si="0"/>
        <v>#DIV/0!</v>
      </c>
    </row>
    <row r="72" spans="1:6" s="10" customFormat="1" ht="15.75" hidden="1">
      <c r="A72" s="88" t="s">
        <v>498</v>
      </c>
      <c r="B72" s="103">
        <v>2</v>
      </c>
      <c r="C72" s="83"/>
      <c r="D72" s="83"/>
      <c r="E72" s="83"/>
      <c r="F72" s="140" t="e">
        <f aca="true" t="shared" si="1" ref="F72:F135">E72/D72*100</f>
        <v>#DIV/0!</v>
      </c>
    </row>
    <row r="73" spans="1:6" s="10" customFormat="1" ht="31.5" hidden="1">
      <c r="A73" s="88" t="s">
        <v>499</v>
      </c>
      <c r="B73" s="103">
        <v>2</v>
      </c>
      <c r="C73" s="83"/>
      <c r="D73" s="83"/>
      <c r="E73" s="83"/>
      <c r="F73" s="140" t="e">
        <f t="shared" si="1"/>
        <v>#DIV/0!</v>
      </c>
    </row>
    <row r="74" spans="1:6" s="10" customFormat="1" ht="31.5" hidden="1">
      <c r="A74" s="88" t="s">
        <v>500</v>
      </c>
      <c r="B74" s="103">
        <v>2</v>
      </c>
      <c r="C74" s="83"/>
      <c r="D74" s="83"/>
      <c r="E74" s="83"/>
      <c r="F74" s="140" t="e">
        <f t="shared" si="1"/>
        <v>#DIV/0!</v>
      </c>
    </row>
    <row r="75" spans="1:6" s="10" customFormat="1" ht="15.75" hidden="1">
      <c r="A75" s="88" t="s">
        <v>501</v>
      </c>
      <c r="B75" s="103">
        <v>2</v>
      </c>
      <c r="C75" s="83"/>
      <c r="D75" s="83"/>
      <c r="E75" s="83"/>
      <c r="F75" s="140" t="e">
        <f t="shared" si="1"/>
        <v>#DIV/0!</v>
      </c>
    </row>
    <row r="76" spans="1:6" s="10" customFormat="1" ht="15.75" hidden="1">
      <c r="A76" s="88" t="s">
        <v>502</v>
      </c>
      <c r="B76" s="103">
        <v>2</v>
      </c>
      <c r="C76" s="83"/>
      <c r="D76" s="83"/>
      <c r="E76" s="83"/>
      <c r="F76" s="140" t="e">
        <f t="shared" si="1"/>
        <v>#DIV/0!</v>
      </c>
    </row>
    <row r="77" spans="1:6" s="10" customFormat="1" ht="15.75">
      <c r="A77" s="111" t="s">
        <v>201</v>
      </c>
      <c r="B77" s="103"/>
      <c r="C77" s="83">
        <f>SUM(C52:C53)+SUM(C47:C50)+C44+SUM(C41:C42)+C38</f>
        <v>400</v>
      </c>
      <c r="D77" s="83">
        <f>SUM(D52:D53)+SUM(D47:D50)+D44+SUM(D41:D42)+D38</f>
        <v>480</v>
      </c>
      <c r="E77" s="83">
        <f>SUM(E52:E53)+SUM(E47:E50)+E44+SUM(E41:E42)+E38</f>
        <v>120</v>
      </c>
      <c r="F77" s="140">
        <f t="shared" si="1"/>
        <v>25</v>
      </c>
    </row>
    <row r="78" spans="1:8" s="10" customFormat="1" ht="15.75">
      <c r="A78" s="42" t="s">
        <v>198</v>
      </c>
      <c r="B78" s="103"/>
      <c r="C78" s="85">
        <f>SUM(C79:C81)</f>
        <v>400</v>
      </c>
      <c r="D78" s="85">
        <f>SUM(D79:D81)</f>
        <v>480</v>
      </c>
      <c r="E78" s="85">
        <f>SUM(E79:E81)</f>
        <v>120</v>
      </c>
      <c r="F78" s="140">
        <f t="shared" si="1"/>
        <v>25</v>
      </c>
      <c r="H78" s="10">
        <v>120000</v>
      </c>
    </row>
    <row r="79" spans="1:6" s="10" customFormat="1" ht="15.75">
      <c r="A79" s="88" t="s">
        <v>464</v>
      </c>
      <c r="B79" s="101">
        <v>1</v>
      </c>
      <c r="C79" s="83">
        <f>SUMIF($B$19:$B$78,"1",C$19:C$78)</f>
        <v>0</v>
      </c>
      <c r="D79" s="83">
        <f>SUMIF($B$19:$B$78,"1",D$19:D$78)</f>
        <v>0</v>
      </c>
      <c r="E79" s="83">
        <f>SUMIF($B$19:$B$78,"1",E$19:E$78)</f>
        <v>0</v>
      </c>
      <c r="F79" s="140"/>
    </row>
    <row r="80" spans="1:6" s="10" customFormat="1" ht="15.75">
      <c r="A80" s="88" t="s">
        <v>284</v>
      </c>
      <c r="B80" s="101">
        <v>2</v>
      </c>
      <c r="C80" s="83">
        <f>SUMIF($B$19:$B$78,"2",C$19:C$78)</f>
        <v>400</v>
      </c>
      <c r="D80" s="83">
        <f>SUMIF($B$19:$B$78,"2",D$19:D$78)</f>
        <v>480</v>
      </c>
      <c r="E80" s="83">
        <f>SUMIF($B$19:$B$78,"2",E$19:E$78)</f>
        <v>120</v>
      </c>
      <c r="F80" s="140">
        <f t="shared" si="1"/>
        <v>25</v>
      </c>
    </row>
    <row r="81" spans="1:6" s="10" customFormat="1" ht="15.75">
      <c r="A81" s="88" t="s">
        <v>140</v>
      </c>
      <c r="B81" s="101">
        <v>3</v>
      </c>
      <c r="C81" s="83">
        <f>SUMIF($B$19:$B$78,"3",C$19:C$78)</f>
        <v>0</v>
      </c>
      <c r="D81" s="83">
        <f>SUMIF($B$19:$B$78,"3",D$19:D$78)</f>
        <v>0</v>
      </c>
      <c r="E81" s="83">
        <f>SUMIF($B$19:$B$78,"3",E$19:E$78)</f>
        <v>0</v>
      </c>
      <c r="F81" s="140"/>
    </row>
    <row r="82" spans="1:6" s="10" customFormat="1" ht="15.75">
      <c r="A82" s="66" t="s">
        <v>285</v>
      </c>
      <c r="B82" s="17"/>
      <c r="C82" s="83"/>
      <c r="D82" s="83"/>
      <c r="E82" s="83"/>
      <c r="F82" s="140"/>
    </row>
    <row r="83" spans="1:6" s="10" customFormat="1" ht="15.75" hidden="1">
      <c r="A83" s="63" t="s">
        <v>229</v>
      </c>
      <c r="B83" s="17"/>
      <c r="C83" s="83"/>
      <c r="D83" s="83"/>
      <c r="E83" s="83"/>
      <c r="F83" s="140" t="e">
        <f t="shared" si="1"/>
        <v>#DIV/0!</v>
      </c>
    </row>
    <row r="84" spans="1:6" s="10" customFormat="1" ht="31.5" hidden="1">
      <c r="A84" s="63" t="s">
        <v>507</v>
      </c>
      <c r="B84" s="17"/>
      <c r="C84" s="83"/>
      <c r="D84" s="83"/>
      <c r="E84" s="83"/>
      <c r="F84" s="140" t="e">
        <f t="shared" si="1"/>
        <v>#DIV/0!</v>
      </c>
    </row>
    <row r="85" spans="1:6" s="10" customFormat="1" ht="31.5" hidden="1">
      <c r="A85" s="63" t="s">
        <v>506</v>
      </c>
      <c r="B85" s="17"/>
      <c r="C85" s="83"/>
      <c r="D85" s="83"/>
      <c r="E85" s="83"/>
      <c r="F85" s="140" t="e">
        <f t="shared" si="1"/>
        <v>#DIV/0!</v>
      </c>
    </row>
    <row r="86" spans="1:6" s="10" customFormat="1" ht="15.75" hidden="1">
      <c r="A86" s="63" t="s">
        <v>505</v>
      </c>
      <c r="B86" s="17"/>
      <c r="C86" s="83"/>
      <c r="D86" s="83"/>
      <c r="E86" s="83"/>
      <c r="F86" s="140" t="e">
        <f t="shared" si="1"/>
        <v>#DIV/0!</v>
      </c>
    </row>
    <row r="87" spans="1:6" s="10" customFormat="1" ht="15.75" hidden="1">
      <c r="A87" s="63"/>
      <c r="B87" s="17"/>
      <c r="C87" s="83"/>
      <c r="D87" s="83"/>
      <c r="E87" s="83"/>
      <c r="F87" s="140" t="e">
        <f t="shared" si="1"/>
        <v>#DIV/0!</v>
      </c>
    </row>
    <row r="88" spans="1:6" s="10" customFormat="1" ht="31.5" hidden="1">
      <c r="A88" s="63" t="s">
        <v>227</v>
      </c>
      <c r="B88" s="17"/>
      <c r="C88" s="83"/>
      <c r="D88" s="83"/>
      <c r="E88" s="83"/>
      <c r="F88" s="140" t="e">
        <f t="shared" si="1"/>
        <v>#DIV/0!</v>
      </c>
    </row>
    <row r="89" spans="1:6" s="10" customFormat="1" ht="15.75" hidden="1">
      <c r="A89" s="63"/>
      <c r="B89" s="17"/>
      <c r="C89" s="83"/>
      <c r="D89" s="83"/>
      <c r="E89" s="83"/>
      <c r="F89" s="140" t="e">
        <f t="shared" si="1"/>
        <v>#DIV/0!</v>
      </c>
    </row>
    <row r="90" spans="1:6" s="10" customFormat="1" ht="31.5" hidden="1">
      <c r="A90" s="63" t="s">
        <v>228</v>
      </c>
      <c r="B90" s="17"/>
      <c r="C90" s="83"/>
      <c r="D90" s="83"/>
      <c r="E90" s="83"/>
      <c r="F90" s="140" t="e">
        <f t="shared" si="1"/>
        <v>#DIV/0!</v>
      </c>
    </row>
    <row r="91" spans="1:6" s="10" customFormat="1" ht="15.75" hidden="1">
      <c r="A91" s="63"/>
      <c r="B91" s="17"/>
      <c r="C91" s="83"/>
      <c r="D91" s="83"/>
      <c r="E91" s="83"/>
      <c r="F91" s="140" t="e">
        <f t="shared" si="1"/>
        <v>#DIV/0!</v>
      </c>
    </row>
    <row r="92" spans="1:6" s="10" customFormat="1" ht="31.5" hidden="1">
      <c r="A92" s="63" t="s">
        <v>231</v>
      </c>
      <c r="B92" s="17"/>
      <c r="C92" s="83"/>
      <c r="D92" s="83"/>
      <c r="E92" s="83"/>
      <c r="F92" s="140" t="e">
        <f t="shared" si="1"/>
        <v>#DIV/0!</v>
      </c>
    </row>
    <row r="93" spans="1:6" s="10" customFormat="1" ht="15.75" hidden="1">
      <c r="A93" s="88" t="s">
        <v>162</v>
      </c>
      <c r="B93" s="103">
        <v>2</v>
      </c>
      <c r="C93" s="83"/>
      <c r="D93" s="83"/>
      <c r="E93" s="83"/>
      <c r="F93" s="140" t="e">
        <f t="shared" si="1"/>
        <v>#DIV/0!</v>
      </c>
    </row>
    <row r="94" spans="1:6" s="10" customFormat="1" ht="15.75" hidden="1">
      <c r="A94" s="87" t="s">
        <v>134</v>
      </c>
      <c r="B94" s="17"/>
      <c r="C94" s="83"/>
      <c r="D94" s="83"/>
      <c r="E94" s="83"/>
      <c r="F94" s="140" t="e">
        <f t="shared" si="1"/>
        <v>#DIV/0!</v>
      </c>
    </row>
    <row r="95" spans="1:6" s="10" customFormat="1" ht="15.75" hidden="1">
      <c r="A95" s="110" t="s">
        <v>161</v>
      </c>
      <c r="B95" s="17"/>
      <c r="C95" s="83">
        <f>SUM(C93:C94)</f>
        <v>0</v>
      </c>
      <c r="D95" s="83">
        <f>SUM(D93:D94)</f>
        <v>0</v>
      </c>
      <c r="E95" s="83">
        <f>SUM(E93:E94)</f>
        <v>0</v>
      </c>
      <c r="F95" s="140" t="e">
        <f t="shared" si="1"/>
        <v>#DIV/0!</v>
      </c>
    </row>
    <row r="96" spans="1:6" s="10" customFormat="1" ht="31.5">
      <c r="A96" s="88" t="s">
        <v>146</v>
      </c>
      <c r="B96" s="17">
        <v>2</v>
      </c>
      <c r="C96" s="83"/>
      <c r="D96" s="83">
        <v>520</v>
      </c>
      <c r="E96" s="83">
        <v>520</v>
      </c>
      <c r="F96" s="140">
        <f t="shared" si="1"/>
        <v>100</v>
      </c>
    </row>
    <row r="97" spans="1:6" s="10" customFormat="1" ht="15.75">
      <c r="A97" s="87" t="s">
        <v>237</v>
      </c>
      <c r="B97" s="103">
        <v>2</v>
      </c>
      <c r="C97" s="83">
        <v>-3</v>
      </c>
      <c r="D97" s="83">
        <v>-3</v>
      </c>
      <c r="E97" s="83">
        <v>-3</v>
      </c>
      <c r="F97" s="140">
        <f t="shared" si="1"/>
        <v>100</v>
      </c>
    </row>
    <row r="98" spans="1:6" s="10" customFormat="1" ht="15.75">
      <c r="A98" s="87" t="s">
        <v>539</v>
      </c>
      <c r="B98" s="103">
        <v>2</v>
      </c>
      <c r="C98" s="83">
        <v>12</v>
      </c>
      <c r="D98" s="83">
        <v>12</v>
      </c>
      <c r="E98" s="83">
        <v>12</v>
      </c>
      <c r="F98" s="140">
        <f t="shared" si="1"/>
        <v>100</v>
      </c>
    </row>
    <row r="99" spans="1:6" s="10" customFormat="1" ht="15.75">
      <c r="A99" s="87" t="s">
        <v>238</v>
      </c>
      <c r="B99" s="103">
        <v>2</v>
      </c>
      <c r="C99" s="83">
        <v>-3</v>
      </c>
      <c r="D99" s="83">
        <v>-3</v>
      </c>
      <c r="E99" s="83">
        <v>-3</v>
      </c>
      <c r="F99" s="140">
        <f t="shared" si="1"/>
        <v>100</v>
      </c>
    </row>
    <row r="100" spans="1:6" s="10" customFormat="1" ht="15.75">
      <c r="A100" s="87" t="s">
        <v>540</v>
      </c>
      <c r="B100" s="103">
        <v>2</v>
      </c>
      <c r="C100" s="83">
        <v>9</v>
      </c>
      <c r="D100" s="83">
        <v>9</v>
      </c>
      <c r="E100" s="83">
        <v>9</v>
      </c>
      <c r="F100" s="140">
        <f t="shared" si="1"/>
        <v>100</v>
      </c>
    </row>
    <row r="101" spans="1:6" s="10" customFormat="1" ht="15.75">
      <c r="A101" s="87" t="s">
        <v>239</v>
      </c>
      <c r="B101" s="103">
        <v>2</v>
      </c>
      <c r="C101" s="83">
        <v>-20</v>
      </c>
      <c r="D101" s="83">
        <v>-20</v>
      </c>
      <c r="E101" s="83">
        <v>-20</v>
      </c>
      <c r="F101" s="140">
        <f t="shared" si="1"/>
        <v>100</v>
      </c>
    </row>
    <row r="102" spans="1:6" s="10" customFormat="1" ht="15.75">
      <c r="A102" s="87" t="s">
        <v>541</v>
      </c>
      <c r="B102" s="103">
        <v>2</v>
      </c>
      <c r="C102" s="83">
        <v>42</v>
      </c>
      <c r="D102" s="83">
        <v>42</v>
      </c>
      <c r="E102" s="83">
        <v>42</v>
      </c>
      <c r="F102" s="140">
        <f t="shared" si="1"/>
        <v>100</v>
      </c>
    </row>
    <row r="103" spans="1:6" s="10" customFormat="1" ht="15.75">
      <c r="A103" s="87" t="s">
        <v>134</v>
      </c>
      <c r="B103" s="17"/>
      <c r="C103" s="83"/>
      <c r="D103" s="83"/>
      <c r="E103" s="83"/>
      <c r="F103" s="140"/>
    </row>
    <row r="104" spans="1:6" s="10" customFormat="1" ht="15.75">
      <c r="A104" s="134" t="s">
        <v>583</v>
      </c>
      <c r="B104" s="17">
        <v>2</v>
      </c>
      <c r="C104" s="83"/>
      <c r="D104" s="83">
        <v>75</v>
      </c>
      <c r="E104" s="83"/>
      <c r="F104" s="140">
        <f t="shared" si="1"/>
        <v>0</v>
      </c>
    </row>
    <row r="105" spans="1:6" s="10" customFormat="1" ht="31.5">
      <c r="A105" s="110" t="s">
        <v>232</v>
      </c>
      <c r="B105" s="17"/>
      <c r="C105" s="83">
        <f>SUM(C96:C104)</f>
        <v>37</v>
      </c>
      <c r="D105" s="83">
        <f>SUM(D96:D104)</f>
        <v>632</v>
      </c>
      <c r="E105" s="83">
        <f>SUM(E96:E104)</f>
        <v>557</v>
      </c>
      <c r="F105" s="140">
        <f t="shared" si="1"/>
        <v>88.13291139240506</v>
      </c>
    </row>
    <row r="106" spans="1:6" s="10" customFormat="1" ht="15.75" hidden="1">
      <c r="A106" s="87" t="s">
        <v>163</v>
      </c>
      <c r="B106" s="103">
        <v>2</v>
      </c>
      <c r="C106" s="83"/>
      <c r="D106" s="83"/>
      <c r="E106" s="83"/>
      <c r="F106" s="140" t="e">
        <f t="shared" si="1"/>
        <v>#DIV/0!</v>
      </c>
    </row>
    <row r="107" spans="1:6" s="10" customFormat="1" ht="15.75" hidden="1">
      <c r="A107" s="87" t="s">
        <v>234</v>
      </c>
      <c r="B107" s="103">
        <v>2</v>
      </c>
      <c r="C107" s="83"/>
      <c r="D107" s="83"/>
      <c r="E107" s="83"/>
      <c r="F107" s="140" t="e">
        <f t="shared" si="1"/>
        <v>#DIV/0!</v>
      </c>
    </row>
    <row r="108" spans="1:6" s="10" customFormat="1" ht="15.75" hidden="1">
      <c r="A108" s="87" t="s">
        <v>235</v>
      </c>
      <c r="B108" s="103">
        <v>2</v>
      </c>
      <c r="C108" s="83"/>
      <c r="D108" s="83"/>
      <c r="E108" s="83"/>
      <c r="F108" s="140" t="e">
        <f t="shared" si="1"/>
        <v>#DIV/0!</v>
      </c>
    </row>
    <row r="109" spans="1:6" s="10" customFormat="1" ht="15.75" hidden="1">
      <c r="A109" s="87" t="s">
        <v>236</v>
      </c>
      <c r="B109" s="103">
        <v>2</v>
      </c>
      <c r="C109" s="83"/>
      <c r="D109" s="83"/>
      <c r="E109" s="83"/>
      <c r="F109" s="140" t="e">
        <f t="shared" si="1"/>
        <v>#DIV/0!</v>
      </c>
    </row>
    <row r="110" spans="1:6" s="10" customFormat="1" ht="15.75" hidden="1">
      <c r="A110" s="87" t="s">
        <v>167</v>
      </c>
      <c r="B110" s="103">
        <v>2</v>
      </c>
      <c r="C110" s="83"/>
      <c r="D110" s="83"/>
      <c r="E110" s="83"/>
      <c r="F110" s="140" t="e">
        <f t="shared" si="1"/>
        <v>#DIV/0!</v>
      </c>
    </row>
    <row r="111" spans="1:6" s="10" customFormat="1" ht="15.75" hidden="1">
      <c r="A111" s="87" t="s">
        <v>240</v>
      </c>
      <c r="B111" s="103">
        <v>2</v>
      </c>
      <c r="C111" s="83"/>
      <c r="D111" s="83"/>
      <c r="E111" s="83"/>
      <c r="F111" s="140" t="e">
        <f t="shared" si="1"/>
        <v>#DIV/0!</v>
      </c>
    </row>
    <row r="112" spans="1:6" s="10" customFormat="1" ht="15.75" hidden="1">
      <c r="A112" s="87" t="s">
        <v>242</v>
      </c>
      <c r="B112" s="17">
        <v>2</v>
      </c>
      <c r="C112" s="83"/>
      <c r="D112" s="83"/>
      <c r="E112" s="83"/>
      <c r="F112" s="140" t="e">
        <f t="shared" si="1"/>
        <v>#DIV/0!</v>
      </c>
    </row>
    <row r="113" spans="1:6" s="10" customFormat="1" ht="15.75" hidden="1">
      <c r="A113" s="87" t="s">
        <v>241</v>
      </c>
      <c r="B113" s="17">
        <v>2</v>
      </c>
      <c r="C113" s="83"/>
      <c r="D113" s="83"/>
      <c r="E113" s="83"/>
      <c r="F113" s="140" t="e">
        <f t="shared" si="1"/>
        <v>#DIV/0!</v>
      </c>
    </row>
    <row r="114" spans="1:6" s="10" customFormat="1" ht="15.75" hidden="1">
      <c r="A114" s="87" t="s">
        <v>134</v>
      </c>
      <c r="B114" s="17"/>
      <c r="C114" s="83"/>
      <c r="D114" s="83"/>
      <c r="E114" s="83"/>
      <c r="F114" s="140" t="e">
        <f t="shared" si="1"/>
        <v>#DIV/0!</v>
      </c>
    </row>
    <row r="115" spans="1:6" s="10" customFormat="1" ht="15.75" hidden="1">
      <c r="A115" s="87" t="s">
        <v>134</v>
      </c>
      <c r="B115" s="17"/>
      <c r="C115" s="83"/>
      <c r="D115" s="83"/>
      <c r="E115" s="83"/>
      <c r="F115" s="140" t="e">
        <f t="shared" si="1"/>
        <v>#DIV/0!</v>
      </c>
    </row>
    <row r="116" spans="1:6" s="10" customFormat="1" ht="15.75" hidden="1">
      <c r="A116" s="110" t="s">
        <v>233</v>
      </c>
      <c r="B116" s="17"/>
      <c r="C116" s="83">
        <f>SUM(C106:C115)</f>
        <v>0</v>
      </c>
      <c r="D116" s="83">
        <f>SUM(D106:D115)</f>
        <v>0</v>
      </c>
      <c r="E116" s="83">
        <f>SUM(E106:E115)</f>
        <v>0</v>
      </c>
      <c r="F116" s="140" t="e">
        <f t="shared" si="1"/>
        <v>#DIV/0!</v>
      </c>
    </row>
    <row r="117" spans="1:6" s="10" customFormat="1" ht="31.5">
      <c r="A117" s="111" t="s">
        <v>230</v>
      </c>
      <c r="B117" s="17"/>
      <c r="C117" s="83">
        <f>C95+C105+C116</f>
        <v>37</v>
      </c>
      <c r="D117" s="83">
        <f>D95+D105+D116</f>
        <v>632</v>
      </c>
      <c r="E117" s="83">
        <f>E95+E105+E116</f>
        <v>557</v>
      </c>
      <c r="F117" s="140">
        <f t="shared" si="1"/>
        <v>88.13291139240506</v>
      </c>
    </row>
    <row r="118" spans="1:6" s="10" customFormat="1" ht="15.75" hidden="1">
      <c r="A118" s="63"/>
      <c r="B118" s="103"/>
      <c r="C118" s="83"/>
      <c r="D118" s="83"/>
      <c r="E118" s="83"/>
      <c r="F118" s="140" t="e">
        <f t="shared" si="1"/>
        <v>#DIV/0!</v>
      </c>
    </row>
    <row r="119" spans="1:6" s="10" customFormat="1" ht="31.5" hidden="1">
      <c r="A119" s="63" t="s">
        <v>243</v>
      </c>
      <c r="B119" s="103"/>
      <c r="C119" s="83"/>
      <c r="D119" s="83"/>
      <c r="E119" s="83"/>
      <c r="F119" s="140" t="e">
        <f t="shared" si="1"/>
        <v>#DIV/0!</v>
      </c>
    </row>
    <row r="120" spans="1:6" s="10" customFormat="1" ht="15.75" hidden="1">
      <c r="A120" s="63"/>
      <c r="B120" s="103"/>
      <c r="C120" s="83"/>
      <c r="D120" s="83"/>
      <c r="E120" s="83"/>
      <c r="F120" s="140" t="e">
        <f t="shared" si="1"/>
        <v>#DIV/0!</v>
      </c>
    </row>
    <row r="121" spans="1:6" s="10" customFormat="1" ht="31.5" hidden="1">
      <c r="A121" s="63" t="s">
        <v>244</v>
      </c>
      <c r="B121" s="103"/>
      <c r="C121" s="83"/>
      <c r="D121" s="83"/>
      <c r="E121" s="83"/>
      <c r="F121" s="140" t="e">
        <f t="shared" si="1"/>
        <v>#DIV/0!</v>
      </c>
    </row>
    <row r="122" spans="1:6" s="10" customFormat="1" ht="15.75" hidden="1">
      <c r="A122" s="63" t="s">
        <v>245</v>
      </c>
      <c r="B122" s="103"/>
      <c r="C122" s="83"/>
      <c r="D122" s="83"/>
      <c r="E122" s="83"/>
      <c r="F122" s="140" t="e">
        <f t="shared" si="1"/>
        <v>#DIV/0!</v>
      </c>
    </row>
    <row r="123" spans="1:6" s="10" customFormat="1" ht="15.75" hidden="1">
      <c r="A123" s="63" t="s">
        <v>246</v>
      </c>
      <c r="B123" s="103"/>
      <c r="C123" s="83"/>
      <c r="D123" s="83"/>
      <c r="E123" s="83"/>
      <c r="F123" s="140" t="e">
        <f t="shared" si="1"/>
        <v>#DIV/0!</v>
      </c>
    </row>
    <row r="124" spans="1:6" s="10" customFormat="1" ht="15.75">
      <c r="A124" s="63" t="s">
        <v>589</v>
      </c>
      <c r="B124" s="103">
        <v>2</v>
      </c>
      <c r="C124" s="83"/>
      <c r="D124" s="83">
        <v>10</v>
      </c>
      <c r="E124" s="83">
        <v>10</v>
      </c>
      <c r="F124" s="140">
        <f t="shared" si="1"/>
        <v>100</v>
      </c>
    </row>
    <row r="125" spans="1:6" s="10" customFormat="1" ht="15.75">
      <c r="A125" s="63" t="s">
        <v>590</v>
      </c>
      <c r="B125" s="103">
        <v>2</v>
      </c>
      <c r="C125" s="83"/>
      <c r="D125" s="83">
        <v>30</v>
      </c>
      <c r="E125" s="83">
        <v>30</v>
      </c>
      <c r="F125" s="140">
        <f t="shared" si="1"/>
        <v>100</v>
      </c>
    </row>
    <row r="126" spans="1:6" s="10" customFormat="1" ht="15.75">
      <c r="A126" s="112" t="s">
        <v>247</v>
      </c>
      <c r="B126" s="103"/>
      <c r="C126" s="83">
        <f>SUM(C124:C125)</f>
        <v>0</v>
      </c>
      <c r="D126" s="83">
        <f>SUM(D124:D125)</f>
        <v>40</v>
      </c>
      <c r="E126" s="83">
        <f>SUM(E124:E125)</f>
        <v>40</v>
      </c>
      <c r="F126" s="140">
        <f t="shared" si="1"/>
        <v>100</v>
      </c>
    </row>
    <row r="127" spans="1:6" s="10" customFormat="1" ht="15.75">
      <c r="A127" s="88" t="s">
        <v>159</v>
      </c>
      <c r="B127" s="103">
        <v>2</v>
      </c>
      <c r="C127" s="83"/>
      <c r="D127" s="83"/>
      <c r="E127" s="83"/>
      <c r="F127" s="140"/>
    </row>
    <row r="128" spans="1:6" s="10" customFormat="1" ht="15.75">
      <c r="A128" s="88"/>
      <c r="B128" s="103"/>
      <c r="C128" s="83"/>
      <c r="D128" s="83"/>
      <c r="E128" s="83"/>
      <c r="F128" s="140"/>
    </row>
    <row r="129" spans="1:6" s="10" customFormat="1" ht="15.75">
      <c r="A129" s="112" t="s">
        <v>158</v>
      </c>
      <c r="B129" s="103"/>
      <c r="C129" s="83">
        <f>SUM(C127:C128)</f>
        <v>0</v>
      </c>
      <c r="D129" s="83">
        <f>SUM(D127:D128)</f>
        <v>0</v>
      </c>
      <c r="E129" s="83">
        <f>SUM(E127:E128)</f>
        <v>0</v>
      </c>
      <c r="F129" s="140"/>
    </row>
    <row r="130" spans="1:6" s="10" customFormat="1" ht="15.75">
      <c r="A130" s="88" t="s">
        <v>160</v>
      </c>
      <c r="B130" s="103">
        <v>2</v>
      </c>
      <c r="C130" s="83"/>
      <c r="D130" s="83"/>
      <c r="E130" s="83"/>
      <c r="F130" s="140"/>
    </row>
    <row r="131" spans="1:6" s="10" customFormat="1" ht="15.75">
      <c r="A131" s="63" t="s">
        <v>593</v>
      </c>
      <c r="B131" s="103">
        <v>2</v>
      </c>
      <c r="C131" s="83"/>
      <c r="D131" s="83">
        <v>346</v>
      </c>
      <c r="E131" s="83">
        <v>346</v>
      </c>
      <c r="F131" s="140">
        <f t="shared" si="1"/>
        <v>100</v>
      </c>
    </row>
    <row r="132" spans="1:6" s="10" customFormat="1" ht="15.75">
      <c r="A132" s="88" t="s">
        <v>542</v>
      </c>
      <c r="B132" s="103">
        <v>2</v>
      </c>
      <c r="C132" s="83">
        <v>6</v>
      </c>
      <c r="D132" s="83">
        <v>6</v>
      </c>
      <c r="E132" s="83"/>
      <c r="F132" s="140">
        <f t="shared" si="1"/>
        <v>0</v>
      </c>
    </row>
    <row r="133" spans="1:6" s="10" customFormat="1" ht="15.75">
      <c r="A133" s="112" t="s">
        <v>248</v>
      </c>
      <c r="B133" s="103"/>
      <c r="C133" s="83">
        <f>SUM(C130:C132)</f>
        <v>6</v>
      </c>
      <c r="D133" s="83">
        <f>SUM(D130:D132)</f>
        <v>352</v>
      </c>
      <c r="E133" s="83">
        <f>SUM(E130:E132)</f>
        <v>346</v>
      </c>
      <c r="F133" s="140">
        <f t="shared" si="1"/>
        <v>98.29545454545455</v>
      </c>
    </row>
    <row r="134" spans="1:6" s="10" customFormat="1" ht="15.75" hidden="1">
      <c r="A134" s="67"/>
      <c r="B134" s="103"/>
      <c r="C134" s="83"/>
      <c r="D134" s="83"/>
      <c r="E134" s="83"/>
      <c r="F134" s="140" t="e">
        <f t="shared" si="1"/>
        <v>#DIV/0!</v>
      </c>
    </row>
    <row r="135" spans="1:6" s="10" customFormat="1" ht="15.75" hidden="1">
      <c r="A135" s="63"/>
      <c r="B135" s="103"/>
      <c r="C135" s="83"/>
      <c r="D135" s="83"/>
      <c r="E135" s="83"/>
      <c r="F135" s="140" t="e">
        <f t="shared" si="1"/>
        <v>#DIV/0!</v>
      </c>
    </row>
    <row r="136" spans="1:6" s="10" customFormat="1" ht="31.5">
      <c r="A136" s="111" t="s">
        <v>508</v>
      </c>
      <c r="B136" s="103"/>
      <c r="C136" s="83">
        <f>C126+C129+C133</f>
        <v>6</v>
      </c>
      <c r="D136" s="83">
        <f>D126+D129+D133</f>
        <v>392</v>
      </c>
      <c r="E136" s="83">
        <f>E126+E129+E133</f>
        <v>386</v>
      </c>
      <c r="F136" s="140">
        <f aca="true" t="shared" si="2" ref="F136:F188">E136/D136*100</f>
        <v>98.46938775510205</v>
      </c>
    </row>
    <row r="137" spans="1:6" s="10" customFormat="1" ht="15.75">
      <c r="A137" s="88" t="s">
        <v>267</v>
      </c>
      <c r="B137" s="103">
        <v>2</v>
      </c>
      <c r="C137" s="83">
        <v>100</v>
      </c>
      <c r="D137" s="83">
        <v>53</v>
      </c>
      <c r="E137" s="83"/>
      <c r="F137" s="140">
        <f t="shared" si="2"/>
        <v>0</v>
      </c>
    </row>
    <row r="138" spans="1:6" s="10" customFormat="1" ht="15.75" hidden="1">
      <c r="A138" s="88" t="s">
        <v>268</v>
      </c>
      <c r="B138" s="103">
        <v>2</v>
      </c>
      <c r="C138" s="83"/>
      <c r="D138" s="83"/>
      <c r="E138" s="83"/>
      <c r="F138" s="140" t="e">
        <f t="shared" si="2"/>
        <v>#DIV/0!</v>
      </c>
    </row>
    <row r="139" spans="1:6" s="10" customFormat="1" ht="15.75">
      <c r="A139" s="63" t="s">
        <v>509</v>
      </c>
      <c r="B139" s="103"/>
      <c r="C139" s="83">
        <f>SUM(C137:C138)</f>
        <v>100</v>
      </c>
      <c r="D139" s="83">
        <f>SUM(D137:D138)</f>
        <v>53</v>
      </c>
      <c r="E139" s="83">
        <f>SUM(E137:E138)</f>
        <v>0</v>
      </c>
      <c r="F139" s="140">
        <f t="shared" si="2"/>
        <v>0</v>
      </c>
    </row>
    <row r="140" spans="1:8" s="10" customFormat="1" ht="15.75">
      <c r="A140" s="65" t="s">
        <v>285</v>
      </c>
      <c r="B140" s="103"/>
      <c r="C140" s="85">
        <f>SUM(C141:C141:C143)</f>
        <v>143</v>
      </c>
      <c r="D140" s="85">
        <f>SUM(D141:D141:D143)</f>
        <v>1077</v>
      </c>
      <c r="E140" s="85">
        <f>SUM(E141:E141:E143)</f>
        <v>943</v>
      </c>
      <c r="F140" s="140">
        <f t="shared" si="2"/>
        <v>87.55803156917364</v>
      </c>
      <c r="H140" s="10">
        <v>942600</v>
      </c>
    </row>
    <row r="141" spans="1:6" s="10" customFormat="1" ht="15.75">
      <c r="A141" s="88" t="s">
        <v>464</v>
      </c>
      <c r="B141" s="101">
        <v>1</v>
      </c>
      <c r="C141" s="83">
        <f>SUMIF($B$82:$B$140,"1",C$82:C$140)</f>
        <v>0</v>
      </c>
      <c r="D141" s="83">
        <f>SUMIF($B$82:$B$140,"1",D$82:D$140)</f>
        <v>0</v>
      </c>
      <c r="E141" s="83">
        <f>SUMIF($B$82:$B$140,"1",E$82:E$140)</f>
        <v>0</v>
      </c>
      <c r="F141" s="140"/>
    </row>
    <row r="142" spans="1:6" s="10" customFormat="1" ht="15.75">
      <c r="A142" s="88" t="s">
        <v>284</v>
      </c>
      <c r="B142" s="101">
        <v>2</v>
      </c>
      <c r="C142" s="83">
        <f>SUMIF($B$82:$B$140,"2",C$82:C$140)</f>
        <v>143</v>
      </c>
      <c r="D142" s="83">
        <f>SUMIF($B$82:$B$140,"2",D$82:D$140)</f>
        <v>1077</v>
      </c>
      <c r="E142" s="83">
        <f>SUMIF($B$82:$B$140,"2",E$82:E$140)</f>
        <v>943</v>
      </c>
      <c r="F142" s="140">
        <f t="shared" si="2"/>
        <v>87.55803156917364</v>
      </c>
    </row>
    <row r="143" spans="1:6" s="10" customFormat="1" ht="15.75">
      <c r="A143" s="88" t="s">
        <v>140</v>
      </c>
      <c r="B143" s="101">
        <v>3</v>
      </c>
      <c r="C143" s="83">
        <f>SUMIF($B$82:$B$140,"3",C$82:C$140)</f>
        <v>0</v>
      </c>
      <c r="D143" s="83">
        <f>SUMIF($B$82:$B$140,"3",D$82:D$140)</f>
        <v>0</v>
      </c>
      <c r="E143" s="83">
        <f>SUMIF($B$82:$B$140,"3",E$82:E$140)</f>
        <v>0</v>
      </c>
      <c r="F143" s="140"/>
    </row>
    <row r="144" spans="1:6" ht="15.75">
      <c r="A144" s="67" t="s">
        <v>95</v>
      </c>
      <c r="B144" s="103"/>
      <c r="C144" s="83"/>
      <c r="D144" s="83"/>
      <c r="E144" s="83"/>
      <c r="F144" s="140"/>
    </row>
    <row r="145" spans="1:8" ht="15.75">
      <c r="A145" s="42" t="s">
        <v>286</v>
      </c>
      <c r="B145" s="103"/>
      <c r="C145" s="85">
        <f>SUM(C146:C148)</f>
        <v>27580</v>
      </c>
      <c r="D145" s="85">
        <f>SUM(D146:D148)</f>
        <v>27580</v>
      </c>
      <c r="E145" s="85">
        <f>SUM(E146:E148)</f>
        <v>3000</v>
      </c>
      <c r="F145" s="140">
        <f t="shared" si="2"/>
        <v>10.877447425670777</v>
      </c>
      <c r="H145" s="16">
        <v>3000000</v>
      </c>
    </row>
    <row r="146" spans="1:6" ht="15.75">
      <c r="A146" s="88" t="s">
        <v>464</v>
      </c>
      <c r="B146" s="101">
        <v>1</v>
      </c>
      <c r="C146" s="83">
        <f>Felh!J25</f>
        <v>0</v>
      </c>
      <c r="D146" s="83">
        <f>Felh!K25</f>
        <v>0</v>
      </c>
      <c r="E146" s="83">
        <f>Felh!L25</f>
        <v>0</v>
      </c>
      <c r="F146" s="140"/>
    </row>
    <row r="147" spans="1:6" ht="15.75">
      <c r="A147" s="88" t="s">
        <v>284</v>
      </c>
      <c r="B147" s="101">
        <v>2</v>
      </c>
      <c r="C147" s="83">
        <f>Felh!J26</f>
        <v>27580</v>
      </c>
      <c r="D147" s="83">
        <f>Felh!K26</f>
        <v>27580</v>
      </c>
      <c r="E147" s="83">
        <f>Felh!L26</f>
        <v>3000</v>
      </c>
      <c r="F147" s="140">
        <f t="shared" si="2"/>
        <v>10.877447425670777</v>
      </c>
    </row>
    <row r="148" spans="1:6" ht="15.75">
      <c r="A148" s="88" t="s">
        <v>140</v>
      </c>
      <c r="B148" s="101">
        <v>3</v>
      </c>
      <c r="C148" s="83">
        <f>Felh!J27</f>
        <v>0</v>
      </c>
      <c r="D148" s="83">
        <f>Felh!K27</f>
        <v>0</v>
      </c>
      <c r="E148" s="83">
        <f>Felh!L27</f>
        <v>0</v>
      </c>
      <c r="F148" s="140"/>
    </row>
    <row r="149" spans="1:8" ht="15.75">
      <c r="A149" s="42" t="s">
        <v>287</v>
      </c>
      <c r="B149" s="103"/>
      <c r="C149" s="85">
        <f>SUM(C150:C152)</f>
        <v>26899</v>
      </c>
      <c r="D149" s="85">
        <f>SUM(D150:D152)</f>
        <v>27038</v>
      </c>
      <c r="E149" s="85">
        <f>SUM(E150:E152)</f>
        <v>24675</v>
      </c>
      <c r="F149" s="140">
        <f t="shared" si="2"/>
        <v>91.26044825800726</v>
      </c>
      <c r="H149" s="16">
        <v>24675459</v>
      </c>
    </row>
    <row r="150" spans="1:6" ht="15.75">
      <c r="A150" s="88" t="s">
        <v>464</v>
      </c>
      <c r="B150" s="101">
        <v>1</v>
      </c>
      <c r="C150" s="83">
        <f>Felh!J40</f>
        <v>0</v>
      </c>
      <c r="D150" s="83">
        <f>Felh!K40</f>
        <v>0</v>
      </c>
      <c r="E150" s="83">
        <f>Felh!L40</f>
        <v>0</v>
      </c>
      <c r="F150" s="140"/>
    </row>
    <row r="151" spans="1:6" ht="15.75">
      <c r="A151" s="88" t="s">
        <v>284</v>
      </c>
      <c r="B151" s="101">
        <v>2</v>
      </c>
      <c r="C151" s="83">
        <f>Felh!J41</f>
        <v>26899</v>
      </c>
      <c r="D151" s="83">
        <f>Felh!K41</f>
        <v>27038</v>
      </c>
      <c r="E151" s="83">
        <f>Felh!L41</f>
        <v>24675</v>
      </c>
      <c r="F151" s="140">
        <f t="shared" si="2"/>
        <v>91.26044825800726</v>
      </c>
    </row>
    <row r="152" spans="1:6" ht="15.75">
      <c r="A152" s="88" t="s">
        <v>140</v>
      </c>
      <c r="B152" s="101">
        <v>3</v>
      </c>
      <c r="C152" s="83">
        <f>Felh!J42</f>
        <v>0</v>
      </c>
      <c r="D152" s="83">
        <f>Felh!K42</f>
        <v>0</v>
      </c>
      <c r="E152" s="83">
        <f>Felh!L42</f>
        <v>0</v>
      </c>
      <c r="F152" s="140"/>
    </row>
    <row r="153" spans="1:8" ht="15.75">
      <c r="A153" s="42" t="s">
        <v>288</v>
      </c>
      <c r="B153" s="103"/>
      <c r="C153" s="85">
        <f>SUM(C154:C156)</f>
        <v>461</v>
      </c>
      <c r="D153" s="85">
        <f>SUM(D154:D156)</f>
        <v>1197</v>
      </c>
      <c r="E153" s="85">
        <f>SUM(E154:E156)</f>
        <v>1109</v>
      </c>
      <c r="F153" s="140">
        <f t="shared" si="2"/>
        <v>92.64828738512949</v>
      </c>
      <c r="H153" s="16">
        <v>1108458</v>
      </c>
    </row>
    <row r="154" spans="1:6" ht="15.75">
      <c r="A154" s="88" t="s">
        <v>464</v>
      </c>
      <c r="B154" s="101">
        <v>1</v>
      </c>
      <c r="C154" s="83">
        <f>Felh!J61</f>
        <v>0</v>
      </c>
      <c r="D154" s="83">
        <f>Felh!K61</f>
        <v>0</v>
      </c>
      <c r="E154" s="83">
        <f>Felh!L61</f>
        <v>0</v>
      </c>
      <c r="F154" s="140"/>
    </row>
    <row r="155" spans="1:6" ht="15.75">
      <c r="A155" s="88" t="s">
        <v>284</v>
      </c>
      <c r="B155" s="101">
        <v>2</v>
      </c>
      <c r="C155" s="83">
        <f>Felh!J62</f>
        <v>461</v>
      </c>
      <c r="D155" s="83">
        <f>Felh!K62</f>
        <v>1197</v>
      </c>
      <c r="E155" s="83">
        <f>Felh!L62</f>
        <v>1109</v>
      </c>
      <c r="F155" s="140">
        <f t="shared" si="2"/>
        <v>92.64828738512949</v>
      </c>
    </row>
    <row r="156" spans="1:6" ht="15.75">
      <c r="A156" s="88" t="s">
        <v>140</v>
      </c>
      <c r="B156" s="101">
        <v>3</v>
      </c>
      <c r="C156" s="83">
        <f>Felh!J63</f>
        <v>0</v>
      </c>
      <c r="D156" s="83">
        <f>Felh!K63</f>
        <v>0</v>
      </c>
      <c r="E156" s="83">
        <f>Felh!L63</f>
        <v>0</v>
      </c>
      <c r="F156" s="140"/>
    </row>
    <row r="157" spans="1:6" ht="16.5">
      <c r="A157" s="69" t="s">
        <v>289</v>
      </c>
      <c r="B157" s="104"/>
      <c r="C157" s="83"/>
      <c r="D157" s="83"/>
      <c r="E157" s="83"/>
      <c r="F157" s="140"/>
    </row>
    <row r="158" spans="1:6" ht="15.75">
      <c r="A158" s="67" t="s">
        <v>143</v>
      </c>
      <c r="B158" s="103"/>
      <c r="C158" s="15"/>
      <c r="D158" s="15"/>
      <c r="E158" s="15"/>
      <c r="F158" s="140"/>
    </row>
    <row r="159" spans="1:6" ht="15.75">
      <c r="A159" s="63" t="s">
        <v>274</v>
      </c>
      <c r="B159" s="103"/>
      <c r="C159" s="15"/>
      <c r="D159" s="15"/>
      <c r="E159" s="15"/>
      <c r="F159" s="140"/>
    </row>
    <row r="160" spans="1:6" ht="31.5" hidden="1">
      <c r="A160" s="88" t="s">
        <v>510</v>
      </c>
      <c r="B160" s="103"/>
      <c r="C160" s="15"/>
      <c r="D160" s="15"/>
      <c r="E160" s="15"/>
      <c r="F160" s="140" t="e">
        <f t="shared" si="2"/>
        <v>#DIV/0!</v>
      </c>
    </row>
    <row r="161" spans="1:6" ht="31.5" hidden="1">
      <c r="A161" s="88" t="s">
        <v>276</v>
      </c>
      <c r="B161" s="103"/>
      <c r="C161" s="15"/>
      <c r="D161" s="15"/>
      <c r="E161" s="15"/>
      <c r="F161" s="140" t="e">
        <f t="shared" si="2"/>
        <v>#DIV/0!</v>
      </c>
    </row>
    <row r="162" spans="1:6" ht="31.5" hidden="1">
      <c r="A162" s="88" t="s">
        <v>511</v>
      </c>
      <c r="B162" s="103"/>
      <c r="C162" s="15"/>
      <c r="D162" s="15"/>
      <c r="E162" s="15"/>
      <c r="F162" s="140" t="e">
        <f t="shared" si="2"/>
        <v>#DIV/0!</v>
      </c>
    </row>
    <row r="163" spans="1:8" ht="31.5">
      <c r="A163" s="88" t="s">
        <v>277</v>
      </c>
      <c r="B163" s="103">
        <v>2</v>
      </c>
      <c r="C163" s="15"/>
      <c r="D163" s="15">
        <v>652</v>
      </c>
      <c r="E163" s="15">
        <v>297</v>
      </c>
      <c r="F163" s="140">
        <f t="shared" si="2"/>
        <v>45.5521472392638</v>
      </c>
      <c r="H163" s="16">
        <v>296594</v>
      </c>
    </row>
    <row r="164" spans="1:6" ht="15.75" hidden="1">
      <c r="A164" s="88" t="s">
        <v>278</v>
      </c>
      <c r="B164" s="103"/>
      <c r="C164" s="15"/>
      <c r="D164" s="15"/>
      <c r="E164" s="15"/>
      <c r="F164" s="140" t="e">
        <f t="shared" si="2"/>
        <v>#DIV/0!</v>
      </c>
    </row>
    <row r="165" spans="1:6" ht="31.5" hidden="1">
      <c r="A165" s="88" t="s">
        <v>524</v>
      </c>
      <c r="B165" s="103"/>
      <c r="C165" s="15"/>
      <c r="D165" s="15"/>
      <c r="E165" s="15"/>
      <c r="F165" s="140" t="e">
        <f t="shared" si="2"/>
        <v>#DIV/0!</v>
      </c>
    </row>
    <row r="166" spans="1:6" ht="15.75" hidden="1">
      <c r="A166" s="88" t="s">
        <v>282</v>
      </c>
      <c r="B166" s="103"/>
      <c r="C166" s="15"/>
      <c r="D166" s="15"/>
      <c r="E166" s="15"/>
      <c r="F166" s="140" t="e">
        <f t="shared" si="2"/>
        <v>#DIV/0!</v>
      </c>
    </row>
    <row r="167" spans="1:6" ht="15.75" hidden="1">
      <c r="A167" s="63" t="s">
        <v>283</v>
      </c>
      <c r="B167" s="103"/>
      <c r="C167" s="15"/>
      <c r="D167" s="15"/>
      <c r="E167" s="15"/>
      <c r="F167" s="140" t="e">
        <f t="shared" si="2"/>
        <v>#DIV/0!</v>
      </c>
    </row>
    <row r="168" spans="1:6" ht="31.5" hidden="1">
      <c r="A168" s="63" t="s">
        <v>275</v>
      </c>
      <c r="B168" s="103"/>
      <c r="C168" s="15"/>
      <c r="D168" s="15"/>
      <c r="E168" s="15"/>
      <c r="F168" s="140" t="e">
        <f t="shared" si="2"/>
        <v>#DIV/0!</v>
      </c>
    </row>
    <row r="169" spans="1:6" ht="15.75">
      <c r="A169" s="42" t="s">
        <v>143</v>
      </c>
      <c r="B169" s="103"/>
      <c r="C169" s="85">
        <f>SUM(C170:C172)</f>
        <v>0</v>
      </c>
      <c r="D169" s="85">
        <f>SUM(D170:D172)</f>
        <v>652</v>
      </c>
      <c r="E169" s="85">
        <f>SUM(E170:E172)</f>
        <v>297</v>
      </c>
      <c r="F169" s="140">
        <f t="shared" si="2"/>
        <v>45.5521472392638</v>
      </c>
    </row>
    <row r="170" spans="1:6" ht="15.75">
      <c r="A170" s="88" t="s">
        <v>464</v>
      </c>
      <c r="B170" s="101">
        <v>1</v>
      </c>
      <c r="C170" s="83">
        <f>SUMIF($B$158:$B$169,"1",C$158:C$169)</f>
        <v>0</v>
      </c>
      <c r="D170" s="83">
        <f>SUMIF($B$158:$B$169,"1",D$158:D$169)</f>
        <v>0</v>
      </c>
      <c r="E170" s="83">
        <f>SUMIF($B$158:$B$169,"1",E$158:E$169)</f>
        <v>0</v>
      </c>
      <c r="F170" s="140"/>
    </row>
    <row r="171" spans="1:6" ht="15.75">
      <c r="A171" s="88" t="s">
        <v>284</v>
      </c>
      <c r="B171" s="101">
        <v>2</v>
      </c>
      <c r="C171" s="83">
        <f>SUMIF($B$158:$B$169,"2",C$158:C$169)</f>
        <v>0</v>
      </c>
      <c r="D171" s="83">
        <f>SUMIF($B$158:$B$169,"2",D$158:D$169)</f>
        <v>652</v>
      </c>
      <c r="E171" s="83">
        <f>SUMIF($B$158:$B$169,"2",E$158:E$169)</f>
        <v>297</v>
      </c>
      <c r="F171" s="140">
        <f t="shared" si="2"/>
        <v>45.5521472392638</v>
      </c>
    </row>
    <row r="172" spans="1:6" ht="15.75">
      <c r="A172" s="88" t="s">
        <v>140</v>
      </c>
      <c r="B172" s="101">
        <v>3</v>
      </c>
      <c r="C172" s="83">
        <f>SUMIF($B$158:$B$169,"3",C$158:C$169)</f>
        <v>0</v>
      </c>
      <c r="D172" s="83">
        <f>SUMIF($B$158:$B$169,"3",D$158:D$169)</f>
        <v>0</v>
      </c>
      <c r="E172" s="83">
        <f>SUMIF($B$158:$B$169,"3",E$158:E$169)</f>
        <v>0</v>
      </c>
      <c r="F172" s="140"/>
    </row>
    <row r="173" spans="1:6" ht="15.75" hidden="1">
      <c r="A173" s="67" t="s">
        <v>144</v>
      </c>
      <c r="B173" s="103"/>
      <c r="C173" s="15"/>
      <c r="D173" s="15"/>
      <c r="E173" s="15"/>
      <c r="F173" s="140" t="e">
        <f t="shared" si="2"/>
        <v>#DIV/0!</v>
      </c>
    </row>
    <row r="174" spans="1:6" ht="15.75" hidden="1">
      <c r="A174" s="63" t="s">
        <v>274</v>
      </c>
      <c r="B174" s="103"/>
      <c r="C174" s="15"/>
      <c r="D174" s="15"/>
      <c r="E174" s="15"/>
      <c r="F174" s="140" t="e">
        <f t="shared" si="2"/>
        <v>#DIV/0!</v>
      </c>
    </row>
    <row r="175" spans="1:6" ht="31.5" hidden="1">
      <c r="A175" s="88" t="s">
        <v>510</v>
      </c>
      <c r="B175" s="103"/>
      <c r="C175" s="15"/>
      <c r="D175" s="15"/>
      <c r="E175" s="15"/>
      <c r="F175" s="140" t="e">
        <f t="shared" si="2"/>
        <v>#DIV/0!</v>
      </c>
    </row>
    <row r="176" spans="1:6" ht="31.5" hidden="1">
      <c r="A176" s="88" t="s">
        <v>276</v>
      </c>
      <c r="B176" s="103"/>
      <c r="C176" s="15"/>
      <c r="D176" s="15"/>
      <c r="E176" s="15"/>
      <c r="F176" s="140" t="e">
        <f t="shared" si="2"/>
        <v>#DIV/0!</v>
      </c>
    </row>
    <row r="177" spans="1:6" ht="31.5" hidden="1">
      <c r="A177" s="88" t="s">
        <v>511</v>
      </c>
      <c r="B177" s="103"/>
      <c r="C177" s="15"/>
      <c r="D177" s="15"/>
      <c r="E177" s="15"/>
      <c r="F177" s="140" t="e">
        <f t="shared" si="2"/>
        <v>#DIV/0!</v>
      </c>
    </row>
    <row r="178" spans="1:6" ht="31.5" hidden="1">
      <c r="A178" s="88" t="s">
        <v>277</v>
      </c>
      <c r="B178" s="103"/>
      <c r="C178" s="15"/>
      <c r="D178" s="15"/>
      <c r="E178" s="15"/>
      <c r="F178" s="140" t="e">
        <f t="shared" si="2"/>
        <v>#DIV/0!</v>
      </c>
    </row>
    <row r="179" spans="1:6" ht="15.75" hidden="1">
      <c r="A179" s="88" t="s">
        <v>278</v>
      </c>
      <c r="B179" s="103"/>
      <c r="C179" s="15"/>
      <c r="D179" s="15"/>
      <c r="E179" s="15"/>
      <c r="F179" s="140" t="e">
        <f t="shared" si="2"/>
        <v>#DIV/0!</v>
      </c>
    </row>
    <row r="180" spans="1:6" ht="31.5" hidden="1">
      <c r="A180" s="88" t="s">
        <v>524</v>
      </c>
      <c r="B180" s="103"/>
      <c r="C180" s="15"/>
      <c r="D180" s="15"/>
      <c r="E180" s="15"/>
      <c r="F180" s="140" t="e">
        <f t="shared" si="2"/>
        <v>#DIV/0!</v>
      </c>
    </row>
    <row r="181" spans="1:6" ht="15.75" hidden="1">
      <c r="A181" s="88" t="s">
        <v>282</v>
      </c>
      <c r="B181" s="103"/>
      <c r="C181" s="15"/>
      <c r="D181" s="15"/>
      <c r="E181" s="15"/>
      <c r="F181" s="140" t="e">
        <f t="shared" si="2"/>
        <v>#DIV/0!</v>
      </c>
    </row>
    <row r="182" spans="1:6" ht="15.75" hidden="1">
      <c r="A182" s="63" t="s">
        <v>283</v>
      </c>
      <c r="B182" s="103"/>
      <c r="C182" s="15"/>
      <c r="D182" s="15"/>
      <c r="E182" s="15"/>
      <c r="F182" s="140" t="e">
        <f t="shared" si="2"/>
        <v>#DIV/0!</v>
      </c>
    </row>
    <row r="183" spans="1:6" ht="31.5" hidden="1">
      <c r="A183" s="63" t="s">
        <v>275</v>
      </c>
      <c r="B183" s="103"/>
      <c r="C183" s="15"/>
      <c r="D183" s="15"/>
      <c r="E183" s="15"/>
      <c r="F183" s="140" t="e">
        <f t="shared" si="2"/>
        <v>#DIV/0!</v>
      </c>
    </row>
    <row r="184" spans="1:6" ht="15.75" hidden="1">
      <c r="A184" s="42" t="s">
        <v>290</v>
      </c>
      <c r="B184" s="103"/>
      <c r="C184" s="85">
        <f>SUM(C185:C187)</f>
        <v>0</v>
      </c>
      <c r="D184" s="85">
        <f>SUM(D185:D187)</f>
        <v>0</v>
      </c>
      <c r="E184" s="85">
        <f>SUM(E185:E187)</f>
        <v>0</v>
      </c>
      <c r="F184" s="140" t="e">
        <f t="shared" si="2"/>
        <v>#DIV/0!</v>
      </c>
    </row>
    <row r="185" spans="1:6" ht="15.75" hidden="1">
      <c r="A185" s="88" t="s">
        <v>464</v>
      </c>
      <c r="B185" s="101">
        <v>1</v>
      </c>
      <c r="C185" s="83">
        <f>SUMIF($B$173:$B$184,"1",C$173:C$184)</f>
        <v>0</v>
      </c>
      <c r="D185" s="83">
        <f>SUMIF($B$173:$B$184,"1",D$173:D$184)</f>
        <v>0</v>
      </c>
      <c r="E185" s="83">
        <f>SUMIF($B$173:$B$184,"1",E$173:E$184)</f>
        <v>0</v>
      </c>
      <c r="F185" s="140" t="e">
        <f t="shared" si="2"/>
        <v>#DIV/0!</v>
      </c>
    </row>
    <row r="186" spans="1:6" ht="15.75" hidden="1">
      <c r="A186" s="88" t="s">
        <v>284</v>
      </c>
      <c r="B186" s="101">
        <v>2</v>
      </c>
      <c r="C186" s="83">
        <f>SUMIF($B$173:$B$184,"2",C$173:C$184)</f>
        <v>0</v>
      </c>
      <c r="D186" s="83">
        <f>SUMIF($B$173:$B$184,"2",D$173:D$184)</f>
        <v>0</v>
      </c>
      <c r="E186" s="83">
        <f>SUMIF($B$173:$B$184,"2",E$173:E$184)</f>
        <v>0</v>
      </c>
      <c r="F186" s="140" t="e">
        <f t="shared" si="2"/>
        <v>#DIV/0!</v>
      </c>
    </row>
    <row r="187" spans="1:6" ht="15.75" hidden="1">
      <c r="A187" s="88" t="s">
        <v>140</v>
      </c>
      <c r="B187" s="101">
        <v>3</v>
      </c>
      <c r="C187" s="83">
        <f>SUMIF($B$173:$B$184,"3",C$173:C$184)</f>
        <v>0</v>
      </c>
      <c r="D187" s="83">
        <f>SUMIF($B$173:$B$184,"3",D$173:D$184)</f>
        <v>0</v>
      </c>
      <c r="E187" s="83">
        <f>SUMIF($B$173:$B$184,"3",E$173:E$184)</f>
        <v>0</v>
      </c>
      <c r="F187" s="140" t="e">
        <f t="shared" si="2"/>
        <v>#DIV/0!</v>
      </c>
    </row>
    <row r="188" spans="1:8" ht="16.5">
      <c r="A188" s="68" t="s">
        <v>145</v>
      </c>
      <c r="B188" s="104"/>
      <c r="C188" s="18">
        <f>C7+C11+C15+C78+C140+C145+C149+C153+C169+C184</f>
        <v>67030</v>
      </c>
      <c r="D188" s="18">
        <f>D7+D11+D15+D78+D140+D145+D149+D153+D169+D184</f>
        <v>69951</v>
      </c>
      <c r="E188" s="18">
        <f>E7+E11+E15+E78+E140+E145+E149+E153+E169+E184</f>
        <v>40449</v>
      </c>
      <c r="F188" s="140">
        <f t="shared" si="2"/>
        <v>57.824763048419605</v>
      </c>
      <c r="H188" s="16">
        <v>40448918</v>
      </c>
    </row>
    <row r="394" ht="15.75"/>
    <row r="395" ht="15.75"/>
    <row r="396" ht="15.75"/>
    <row r="397" ht="15.75"/>
    <row r="398" ht="15.75"/>
    <row r="399" ht="15.75"/>
    <row r="400" ht="15.75"/>
    <row r="406" ht="15.75"/>
    <row r="407" ht="15.75"/>
    <row r="408" ht="15.75"/>
  </sheetData>
  <sheetProtection/>
  <mergeCells count="2">
    <mergeCell ref="A1:F1"/>
    <mergeCell ref="A2:F2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93" r:id="rId3"/>
  <headerFooter>
    <oddFooter>&amp;C&amp;P. oldal, összesen: 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U49"/>
  <sheetViews>
    <sheetView zoomScale="90" zoomScaleNormal="90" zoomScalePageLayoutView="0" workbookViewId="0" topLeftCell="A1">
      <pane xSplit="2" ySplit="5" topLeftCell="H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1" sqref="L61"/>
    </sheetView>
  </sheetViews>
  <sheetFormatPr defaultColWidth="9.140625" defaultRowHeight="15"/>
  <cols>
    <col min="1" max="1" width="59.421875" style="16" customWidth="1"/>
    <col min="2" max="2" width="5.7109375" style="16" customWidth="1"/>
    <col min="3" max="3" width="8.00390625" style="16" customWidth="1"/>
    <col min="4" max="5" width="7.7109375" style="16" customWidth="1"/>
    <col min="6" max="8" width="8.00390625" style="16" customWidth="1"/>
    <col min="9" max="9" width="7.57421875" style="16" customWidth="1"/>
    <col min="10" max="11" width="8.57421875" style="16" customWidth="1"/>
    <col min="12" max="12" width="8.00390625" style="16" customWidth="1"/>
    <col min="13" max="14" width="8.7109375" style="16" customWidth="1"/>
    <col min="15" max="17" width="8.7109375" style="135" customWidth="1"/>
    <col min="18" max="16384" width="9.140625" style="16" customWidth="1"/>
  </cols>
  <sheetData>
    <row r="1" spans="1:17" ht="15.75">
      <c r="A1" s="314" t="s">
        <v>546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16"/>
      <c r="Q1" s="16"/>
    </row>
    <row r="2" spans="1:17" ht="15.75">
      <c r="A2" s="314" t="s">
        <v>598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16"/>
      <c r="Q2" s="16"/>
    </row>
    <row r="4" spans="1:16" s="3" customFormat="1" ht="15.75" customHeight="1">
      <c r="A4" s="320" t="s">
        <v>321</v>
      </c>
      <c r="B4" s="354" t="s">
        <v>157</v>
      </c>
      <c r="C4" s="316" t="s">
        <v>135</v>
      </c>
      <c r="D4" s="317"/>
      <c r="E4" s="137"/>
      <c r="F4" s="316" t="s">
        <v>136</v>
      </c>
      <c r="G4" s="317"/>
      <c r="H4" s="137"/>
      <c r="I4" s="316" t="s">
        <v>29</v>
      </c>
      <c r="J4" s="318"/>
      <c r="K4" s="137"/>
      <c r="L4" s="316" t="s">
        <v>16</v>
      </c>
      <c r="M4" s="318"/>
      <c r="N4" s="138"/>
      <c r="O4" s="315" t="s">
        <v>5</v>
      </c>
      <c r="P4" s="315"/>
    </row>
    <row r="5" spans="1:17" s="3" customFormat="1" ht="33.75" customHeight="1">
      <c r="A5" s="321"/>
      <c r="B5" s="355"/>
      <c r="C5" s="39" t="s">
        <v>195</v>
      </c>
      <c r="D5" s="39" t="s">
        <v>595</v>
      </c>
      <c r="E5" s="39" t="s">
        <v>597</v>
      </c>
      <c r="F5" s="39" t="s">
        <v>195</v>
      </c>
      <c r="G5" s="39" t="s">
        <v>595</v>
      </c>
      <c r="H5" s="39" t="s">
        <v>597</v>
      </c>
      <c r="I5" s="39" t="s">
        <v>195</v>
      </c>
      <c r="J5" s="39" t="s">
        <v>595</v>
      </c>
      <c r="K5" s="39" t="s">
        <v>597</v>
      </c>
      <c r="L5" s="39" t="s">
        <v>195</v>
      </c>
      <c r="M5" s="39" t="s">
        <v>595</v>
      </c>
      <c r="N5" s="39" t="s">
        <v>597</v>
      </c>
      <c r="O5" s="39" t="s">
        <v>195</v>
      </c>
      <c r="P5" s="39" t="s">
        <v>595</v>
      </c>
      <c r="Q5" s="39" t="s">
        <v>597</v>
      </c>
    </row>
    <row r="6" spans="1:21" s="3" customFormat="1" ht="31.5">
      <c r="A6" s="7" t="s">
        <v>291</v>
      </c>
      <c r="B6" s="100">
        <v>2</v>
      </c>
      <c r="C6" s="5">
        <v>1770</v>
      </c>
      <c r="D6" s="5">
        <v>1995</v>
      </c>
      <c r="E6" s="5">
        <v>1962</v>
      </c>
      <c r="F6" s="5">
        <v>477</v>
      </c>
      <c r="G6" s="5">
        <v>538</v>
      </c>
      <c r="H6" s="5">
        <v>524</v>
      </c>
      <c r="I6" s="5">
        <v>436</v>
      </c>
      <c r="J6" s="5">
        <v>411</v>
      </c>
      <c r="K6" s="5">
        <v>411</v>
      </c>
      <c r="L6" s="5">
        <v>118</v>
      </c>
      <c r="M6" s="5">
        <v>53</v>
      </c>
      <c r="N6" s="5">
        <v>13</v>
      </c>
      <c r="O6" s="5">
        <f aca="true" t="shared" si="0" ref="O6:O49">C6+F6+I6+L6</f>
        <v>2801</v>
      </c>
      <c r="P6" s="5">
        <f aca="true" t="shared" si="1" ref="P6:P49">D6+G6+J6+M6</f>
        <v>2997</v>
      </c>
      <c r="Q6" s="5">
        <f aca="true" t="shared" si="2" ref="Q6:Q49">E6+H6+K6+N6</f>
        <v>2910</v>
      </c>
      <c r="R6" s="130"/>
      <c r="S6" s="130"/>
      <c r="T6" s="130"/>
      <c r="U6" s="130"/>
    </row>
    <row r="7" spans="1:21" s="3" customFormat="1" ht="31.5">
      <c r="A7" s="7" t="s">
        <v>559</v>
      </c>
      <c r="B7" s="100">
        <v>3</v>
      </c>
      <c r="C7" s="5">
        <v>350</v>
      </c>
      <c r="D7" s="5">
        <v>350</v>
      </c>
      <c r="E7" s="5">
        <v>350</v>
      </c>
      <c r="F7" s="5">
        <v>95</v>
      </c>
      <c r="G7" s="5">
        <v>95</v>
      </c>
      <c r="H7" s="5">
        <v>95</v>
      </c>
      <c r="I7" s="5"/>
      <c r="J7" s="5"/>
      <c r="K7" s="5"/>
      <c r="L7" s="5"/>
      <c r="M7" s="5"/>
      <c r="N7" s="5"/>
      <c r="O7" s="5">
        <f t="shared" si="0"/>
        <v>445</v>
      </c>
      <c r="P7" s="5">
        <f t="shared" si="1"/>
        <v>445</v>
      </c>
      <c r="Q7" s="5">
        <f t="shared" si="2"/>
        <v>445</v>
      </c>
      <c r="R7" s="130"/>
      <c r="S7" s="130"/>
      <c r="T7" s="130"/>
      <c r="U7" s="130"/>
    </row>
    <row r="8" spans="1:21" s="3" customFormat="1" ht="15.75">
      <c r="A8" s="7" t="s">
        <v>531</v>
      </c>
      <c r="B8" s="100">
        <v>3</v>
      </c>
      <c r="C8" s="5">
        <v>60</v>
      </c>
      <c r="D8" s="5"/>
      <c r="E8" s="5"/>
      <c r="F8" s="5">
        <v>37</v>
      </c>
      <c r="G8" s="5"/>
      <c r="H8" s="5"/>
      <c r="I8" s="5"/>
      <c r="J8" s="5"/>
      <c r="K8" s="5"/>
      <c r="L8" s="5"/>
      <c r="M8" s="5"/>
      <c r="N8" s="5"/>
      <c r="O8" s="5">
        <f t="shared" si="0"/>
        <v>97</v>
      </c>
      <c r="P8" s="5">
        <f t="shared" si="1"/>
        <v>0</v>
      </c>
      <c r="Q8" s="5">
        <f t="shared" si="2"/>
        <v>0</v>
      </c>
      <c r="R8" s="130"/>
      <c r="S8" s="130"/>
      <c r="T8" s="130"/>
      <c r="U8" s="130"/>
    </row>
    <row r="9" spans="1:21" s="3" customFormat="1" ht="15.75">
      <c r="A9" s="7" t="s">
        <v>292</v>
      </c>
      <c r="B9" s="100">
        <v>2</v>
      </c>
      <c r="C9" s="5">
        <v>250</v>
      </c>
      <c r="D9" s="5">
        <v>150</v>
      </c>
      <c r="E9" s="5">
        <v>120</v>
      </c>
      <c r="F9" s="5">
        <v>68</v>
      </c>
      <c r="G9" s="5">
        <v>41</v>
      </c>
      <c r="H9" s="5">
        <v>32</v>
      </c>
      <c r="I9" s="5">
        <v>150</v>
      </c>
      <c r="J9" s="5">
        <v>50</v>
      </c>
      <c r="K9" s="5">
        <v>10</v>
      </c>
      <c r="L9" s="5">
        <v>41</v>
      </c>
      <c r="M9" s="5">
        <v>14</v>
      </c>
      <c r="N9" s="5">
        <v>3</v>
      </c>
      <c r="O9" s="5">
        <f t="shared" si="0"/>
        <v>509</v>
      </c>
      <c r="P9" s="5">
        <f t="shared" si="1"/>
        <v>255</v>
      </c>
      <c r="Q9" s="5">
        <f t="shared" si="2"/>
        <v>165</v>
      </c>
      <c r="R9" s="130"/>
      <c r="S9" s="130"/>
      <c r="T9" s="130"/>
      <c r="U9" s="130"/>
    </row>
    <row r="10" spans="1:21" s="3" customFormat="1" ht="31.5">
      <c r="A10" s="7" t="s">
        <v>293</v>
      </c>
      <c r="B10" s="100">
        <v>2</v>
      </c>
      <c r="C10" s="5"/>
      <c r="D10" s="5"/>
      <c r="E10" s="5"/>
      <c r="F10" s="5"/>
      <c r="G10" s="5"/>
      <c r="H10" s="5"/>
      <c r="I10" s="5">
        <v>450</v>
      </c>
      <c r="J10" s="5">
        <v>210</v>
      </c>
      <c r="K10" s="5">
        <v>207</v>
      </c>
      <c r="L10" s="5">
        <v>121</v>
      </c>
      <c r="M10" s="5">
        <v>56</v>
      </c>
      <c r="N10" s="5">
        <v>49</v>
      </c>
      <c r="O10" s="5">
        <f t="shared" si="0"/>
        <v>571</v>
      </c>
      <c r="P10" s="5">
        <f t="shared" si="1"/>
        <v>266</v>
      </c>
      <c r="Q10" s="5">
        <f t="shared" si="2"/>
        <v>256</v>
      </c>
      <c r="R10" s="130"/>
      <c r="S10" s="130"/>
      <c r="T10" s="130"/>
      <c r="U10" s="130"/>
    </row>
    <row r="11" spans="1:21" s="3" customFormat="1" ht="15.75" hidden="1">
      <c r="A11" s="7" t="s">
        <v>294</v>
      </c>
      <c r="B11" s="100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  <c r="R11" s="130"/>
      <c r="S11" s="130"/>
      <c r="T11" s="130"/>
      <c r="U11" s="130"/>
    </row>
    <row r="12" spans="1:21" s="3" customFormat="1" ht="15.75" hidden="1">
      <c r="A12" s="7" t="s">
        <v>295</v>
      </c>
      <c r="B12" s="100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130"/>
      <c r="S12" s="130"/>
      <c r="T12" s="130"/>
      <c r="U12" s="130"/>
    </row>
    <row r="13" spans="1:21" s="3" customFormat="1" ht="15.75" hidden="1">
      <c r="A13" s="7" t="s">
        <v>296</v>
      </c>
      <c r="B13" s="100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130"/>
      <c r="S13" s="130"/>
      <c r="T13" s="130"/>
      <c r="U13" s="130"/>
    </row>
    <row r="14" spans="1:21" s="3" customFormat="1" ht="15.75">
      <c r="A14" s="7" t="s">
        <v>297</v>
      </c>
      <c r="B14" s="100">
        <v>2</v>
      </c>
      <c r="C14" s="5">
        <v>313</v>
      </c>
      <c r="D14" s="5"/>
      <c r="E14" s="5"/>
      <c r="F14" s="5">
        <v>42</v>
      </c>
      <c r="G14" s="5"/>
      <c r="H14" s="5"/>
      <c r="I14" s="5">
        <v>50</v>
      </c>
      <c r="J14" s="5"/>
      <c r="K14" s="5"/>
      <c r="L14" s="5"/>
      <c r="M14" s="5"/>
      <c r="N14" s="5"/>
      <c r="O14" s="5">
        <f t="shared" si="0"/>
        <v>405</v>
      </c>
      <c r="P14" s="5">
        <f t="shared" si="1"/>
        <v>0</v>
      </c>
      <c r="Q14" s="5">
        <f t="shared" si="2"/>
        <v>0</v>
      </c>
      <c r="R14" s="130"/>
      <c r="S14" s="130"/>
      <c r="T14" s="130"/>
      <c r="U14" s="130"/>
    </row>
    <row r="15" spans="1:21" s="3" customFormat="1" ht="15.75" hidden="1">
      <c r="A15" s="7" t="s">
        <v>298</v>
      </c>
      <c r="B15" s="100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130"/>
      <c r="S15" s="130"/>
      <c r="T15" s="130"/>
      <c r="U15" s="130"/>
    </row>
    <row r="16" spans="1:21" s="3" customFormat="1" ht="15.75" hidden="1">
      <c r="A16" s="7" t="s">
        <v>299</v>
      </c>
      <c r="B16" s="100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130"/>
      <c r="S16" s="130"/>
      <c r="T16" s="130"/>
      <c r="U16" s="130"/>
    </row>
    <row r="17" spans="1:21" s="3" customFormat="1" ht="15.75" hidden="1">
      <c r="A17" s="7" t="s">
        <v>300</v>
      </c>
      <c r="B17" s="100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130"/>
      <c r="S17" s="130"/>
      <c r="T17" s="130"/>
      <c r="U17" s="130"/>
    </row>
    <row r="18" spans="1:21" s="3" customFormat="1" ht="15.75">
      <c r="A18" s="7" t="s">
        <v>301</v>
      </c>
      <c r="B18" s="100">
        <v>2</v>
      </c>
      <c r="C18" s="5"/>
      <c r="D18" s="5"/>
      <c r="E18" s="5"/>
      <c r="F18" s="5"/>
      <c r="G18" s="5"/>
      <c r="H18" s="5"/>
      <c r="I18" s="5">
        <v>500</v>
      </c>
      <c r="J18" s="5">
        <v>1892</v>
      </c>
      <c r="K18" s="5">
        <v>1887</v>
      </c>
      <c r="L18" s="5">
        <v>135</v>
      </c>
      <c r="M18" s="5">
        <v>505</v>
      </c>
      <c r="N18" s="5">
        <v>505</v>
      </c>
      <c r="O18" s="5">
        <f t="shared" si="0"/>
        <v>635</v>
      </c>
      <c r="P18" s="5">
        <f t="shared" si="1"/>
        <v>2397</v>
      </c>
      <c r="Q18" s="5">
        <f t="shared" si="2"/>
        <v>2392</v>
      </c>
      <c r="R18" s="130"/>
      <c r="S18" s="130"/>
      <c r="T18" s="130"/>
      <c r="U18" s="130"/>
    </row>
    <row r="19" spans="1:21" s="3" customFormat="1" ht="31.5">
      <c r="A19" s="7" t="s">
        <v>532</v>
      </c>
      <c r="B19" s="100">
        <v>2</v>
      </c>
      <c r="C19" s="5"/>
      <c r="D19" s="5"/>
      <c r="E19" s="5"/>
      <c r="F19" s="5"/>
      <c r="G19" s="5"/>
      <c r="H19" s="5"/>
      <c r="I19" s="5">
        <v>197</v>
      </c>
      <c r="J19" s="5">
        <v>250</v>
      </c>
      <c r="K19" s="5">
        <v>250</v>
      </c>
      <c r="L19" s="5">
        <v>53</v>
      </c>
      <c r="M19" s="5"/>
      <c r="N19" s="5"/>
      <c r="O19" s="5">
        <f t="shared" si="0"/>
        <v>250</v>
      </c>
      <c r="P19" s="5">
        <f t="shared" si="1"/>
        <v>250</v>
      </c>
      <c r="Q19" s="5">
        <f t="shared" si="2"/>
        <v>250</v>
      </c>
      <c r="R19" s="130"/>
      <c r="S19" s="130"/>
      <c r="T19" s="130"/>
      <c r="U19" s="130"/>
    </row>
    <row r="20" spans="1:21" s="3" customFormat="1" ht="15.75" hidden="1">
      <c r="A20" s="7" t="s">
        <v>302</v>
      </c>
      <c r="B20" s="100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  <c r="R20" s="130"/>
      <c r="S20" s="130"/>
      <c r="T20" s="130"/>
      <c r="U20" s="130"/>
    </row>
    <row r="21" spans="1:21" s="3" customFormat="1" ht="31.5">
      <c r="A21" s="7" t="s">
        <v>303</v>
      </c>
      <c r="B21" s="100">
        <v>2</v>
      </c>
      <c r="C21" s="5"/>
      <c r="D21" s="5"/>
      <c r="E21" s="5"/>
      <c r="F21" s="5"/>
      <c r="G21" s="5"/>
      <c r="H21" s="5"/>
      <c r="I21" s="5">
        <v>30</v>
      </c>
      <c r="J21" s="5">
        <v>15</v>
      </c>
      <c r="K21" s="5"/>
      <c r="L21" s="5">
        <v>8</v>
      </c>
      <c r="M21" s="5">
        <v>4</v>
      </c>
      <c r="N21" s="5"/>
      <c r="O21" s="5">
        <f t="shared" si="0"/>
        <v>38</v>
      </c>
      <c r="P21" s="5">
        <f t="shared" si="1"/>
        <v>19</v>
      </c>
      <c r="Q21" s="5">
        <f t="shared" si="2"/>
        <v>0</v>
      </c>
      <c r="R21" s="130"/>
      <c r="S21" s="130"/>
      <c r="T21" s="130"/>
      <c r="U21" s="130"/>
    </row>
    <row r="22" spans="1:21" s="3" customFormat="1" ht="15.75" hidden="1">
      <c r="A22" s="7" t="s">
        <v>304</v>
      </c>
      <c r="B22" s="100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  <c r="R22" s="130"/>
      <c r="S22" s="130"/>
      <c r="T22" s="130"/>
      <c r="U22" s="130"/>
    </row>
    <row r="23" spans="1:21" s="3" customFormat="1" ht="15.75">
      <c r="A23" s="7" t="s">
        <v>305</v>
      </c>
      <c r="B23" s="100">
        <v>2</v>
      </c>
      <c r="C23" s="5"/>
      <c r="D23" s="5"/>
      <c r="E23" s="5"/>
      <c r="F23" s="5"/>
      <c r="G23" s="5"/>
      <c r="H23" s="5"/>
      <c r="I23" s="5"/>
      <c r="J23" s="5">
        <v>430</v>
      </c>
      <c r="K23" s="5">
        <v>430</v>
      </c>
      <c r="L23" s="5"/>
      <c r="M23" s="5">
        <v>116</v>
      </c>
      <c r="N23" s="5">
        <v>116</v>
      </c>
      <c r="O23" s="5">
        <f t="shared" si="0"/>
        <v>0</v>
      </c>
      <c r="P23" s="5">
        <f t="shared" si="1"/>
        <v>546</v>
      </c>
      <c r="Q23" s="5">
        <f t="shared" si="2"/>
        <v>546</v>
      </c>
      <c r="R23" s="130"/>
      <c r="S23" s="130"/>
      <c r="T23" s="130"/>
      <c r="U23" s="130"/>
    </row>
    <row r="24" spans="1:21" s="3" customFormat="1" ht="15.75">
      <c r="A24" s="7" t="s">
        <v>306</v>
      </c>
      <c r="B24" s="100">
        <v>2</v>
      </c>
      <c r="C24" s="5"/>
      <c r="D24" s="5"/>
      <c r="E24" s="5"/>
      <c r="F24" s="5"/>
      <c r="G24" s="5"/>
      <c r="H24" s="5"/>
      <c r="I24" s="5">
        <v>361</v>
      </c>
      <c r="J24" s="5">
        <v>420</v>
      </c>
      <c r="K24" s="5">
        <v>420</v>
      </c>
      <c r="L24" s="5">
        <v>97</v>
      </c>
      <c r="M24" s="5">
        <v>109</v>
      </c>
      <c r="N24" s="5">
        <v>109</v>
      </c>
      <c r="O24" s="5">
        <f t="shared" si="0"/>
        <v>458</v>
      </c>
      <c r="P24" s="5">
        <f t="shared" si="1"/>
        <v>529</v>
      </c>
      <c r="Q24" s="5">
        <f t="shared" si="2"/>
        <v>529</v>
      </c>
      <c r="R24" s="130"/>
      <c r="S24" s="130"/>
      <c r="T24" s="130"/>
      <c r="U24" s="130"/>
    </row>
    <row r="25" spans="1:21" s="3" customFormat="1" ht="15.75">
      <c r="A25" s="7" t="s">
        <v>307</v>
      </c>
      <c r="B25" s="100">
        <v>2</v>
      </c>
      <c r="C25" s="5">
        <v>291</v>
      </c>
      <c r="D25" s="5">
        <v>291</v>
      </c>
      <c r="E25" s="5">
        <v>120</v>
      </c>
      <c r="F25" s="5">
        <v>79</v>
      </c>
      <c r="G25" s="5">
        <v>79</v>
      </c>
      <c r="H25" s="5">
        <v>33</v>
      </c>
      <c r="I25" s="5">
        <v>750</v>
      </c>
      <c r="J25" s="5">
        <v>264</v>
      </c>
      <c r="K25" s="5">
        <v>264</v>
      </c>
      <c r="L25" s="5">
        <v>202</v>
      </c>
      <c r="M25" s="5">
        <v>43</v>
      </c>
      <c r="N25" s="5">
        <v>43</v>
      </c>
      <c r="O25" s="5">
        <f t="shared" si="0"/>
        <v>1322</v>
      </c>
      <c r="P25" s="5">
        <f t="shared" si="1"/>
        <v>677</v>
      </c>
      <c r="Q25" s="5">
        <f t="shared" si="2"/>
        <v>460</v>
      </c>
      <c r="R25" s="130"/>
      <c r="S25" s="130"/>
      <c r="T25" s="130"/>
      <c r="U25" s="130"/>
    </row>
    <row r="26" spans="1:21" s="3" customFormat="1" ht="15.75" hidden="1">
      <c r="A26" s="7" t="s">
        <v>308</v>
      </c>
      <c r="B26" s="100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0</v>
      </c>
      <c r="P26" s="5">
        <f t="shared" si="1"/>
        <v>0</v>
      </c>
      <c r="Q26" s="5">
        <f t="shared" si="2"/>
        <v>0</v>
      </c>
      <c r="R26" s="130"/>
      <c r="S26" s="130"/>
      <c r="T26" s="130"/>
      <c r="U26" s="130"/>
    </row>
    <row r="27" spans="1:21" s="3" customFormat="1" ht="15.75" hidden="1">
      <c r="A27" s="7" t="s">
        <v>309</v>
      </c>
      <c r="B27" s="100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  <c r="R27" s="130"/>
      <c r="S27" s="130"/>
      <c r="T27" s="130"/>
      <c r="U27" s="130"/>
    </row>
    <row r="28" spans="1:21" s="3" customFormat="1" ht="31.5" hidden="1">
      <c r="A28" s="7" t="s">
        <v>310</v>
      </c>
      <c r="B28" s="100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  <c r="R28" s="130"/>
      <c r="S28" s="130"/>
      <c r="T28" s="130"/>
      <c r="U28" s="130"/>
    </row>
    <row r="29" spans="1:21" s="3" customFormat="1" ht="15.75" hidden="1">
      <c r="A29" s="7" t="s">
        <v>311</v>
      </c>
      <c r="B29" s="100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  <c r="R29" s="130"/>
      <c r="S29" s="130"/>
      <c r="T29" s="130"/>
      <c r="U29" s="130"/>
    </row>
    <row r="30" spans="1:21" s="3" customFormat="1" ht="15.75">
      <c r="A30" s="7" t="s">
        <v>312</v>
      </c>
      <c r="B30" s="100">
        <v>2</v>
      </c>
      <c r="C30" s="5"/>
      <c r="D30" s="5"/>
      <c r="E30" s="5"/>
      <c r="F30" s="5"/>
      <c r="G30" s="5"/>
      <c r="H30" s="5"/>
      <c r="I30" s="5">
        <v>10</v>
      </c>
      <c r="J30" s="5">
        <v>10</v>
      </c>
      <c r="K30" s="5">
        <v>3</v>
      </c>
      <c r="L30" s="5"/>
      <c r="M30" s="5"/>
      <c r="N30" s="5"/>
      <c r="O30" s="5">
        <f t="shared" si="0"/>
        <v>10</v>
      </c>
      <c r="P30" s="5">
        <f t="shared" si="1"/>
        <v>10</v>
      </c>
      <c r="Q30" s="5">
        <f t="shared" si="2"/>
        <v>3</v>
      </c>
      <c r="R30" s="130"/>
      <c r="S30" s="130"/>
      <c r="T30" s="130"/>
      <c r="U30" s="130"/>
    </row>
    <row r="31" spans="1:21" s="3" customFormat="1" ht="15.75" hidden="1">
      <c r="A31" s="7" t="s">
        <v>313</v>
      </c>
      <c r="B31" s="100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  <c r="R31" s="130"/>
      <c r="S31" s="130"/>
      <c r="T31" s="130"/>
      <c r="U31" s="130"/>
    </row>
    <row r="32" spans="1:21" s="3" customFormat="1" ht="31.5" hidden="1">
      <c r="A32" s="7" t="s">
        <v>314</v>
      </c>
      <c r="B32" s="100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130"/>
      <c r="S32" s="130"/>
      <c r="T32" s="130"/>
      <c r="U32" s="130"/>
    </row>
    <row r="33" spans="1:21" s="3" customFormat="1" ht="31.5" hidden="1">
      <c r="A33" s="7" t="s">
        <v>315</v>
      </c>
      <c r="B33" s="100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  <c r="R33" s="130"/>
      <c r="S33" s="130"/>
      <c r="T33" s="130"/>
      <c r="U33" s="130"/>
    </row>
    <row r="34" spans="1:21" s="3" customFormat="1" ht="15.75" hidden="1">
      <c r="A34" s="7" t="s">
        <v>316</v>
      </c>
      <c r="B34" s="100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130"/>
      <c r="S34" s="130"/>
      <c r="T34" s="130"/>
      <c r="U34" s="130"/>
    </row>
    <row r="35" spans="1:21" s="3" customFormat="1" ht="15.75" hidden="1">
      <c r="A35" s="7" t="s">
        <v>317</v>
      </c>
      <c r="B35" s="100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  <c r="R35" s="130"/>
      <c r="S35" s="130"/>
      <c r="T35" s="130"/>
      <c r="U35" s="130"/>
    </row>
    <row r="36" spans="1:21" s="3" customFormat="1" ht="31.5">
      <c r="A36" s="7" t="s">
        <v>543</v>
      </c>
      <c r="B36" s="100">
        <v>2</v>
      </c>
      <c r="C36" s="5"/>
      <c r="D36" s="5"/>
      <c r="E36" s="5"/>
      <c r="F36" s="5"/>
      <c r="G36" s="5"/>
      <c r="H36" s="5"/>
      <c r="I36" s="5">
        <v>1000</v>
      </c>
      <c r="J36" s="5">
        <v>590</v>
      </c>
      <c r="K36" s="5"/>
      <c r="L36" s="5">
        <v>270</v>
      </c>
      <c r="M36" s="5">
        <v>159</v>
      </c>
      <c r="N36" s="5"/>
      <c r="O36" s="5">
        <f t="shared" si="0"/>
        <v>1270</v>
      </c>
      <c r="P36" s="5">
        <f t="shared" si="1"/>
        <v>749</v>
      </c>
      <c r="Q36" s="5">
        <f t="shared" si="2"/>
        <v>0</v>
      </c>
      <c r="R36" s="130"/>
      <c r="S36" s="130"/>
      <c r="T36" s="130"/>
      <c r="U36" s="130"/>
    </row>
    <row r="37" spans="1:21" s="3" customFormat="1" ht="15.75">
      <c r="A37" s="7" t="s">
        <v>318</v>
      </c>
      <c r="B37" s="100">
        <v>2</v>
      </c>
      <c r="C37" s="5">
        <v>350</v>
      </c>
      <c r="D37" s="5">
        <v>350</v>
      </c>
      <c r="E37" s="5">
        <v>219</v>
      </c>
      <c r="F37" s="5">
        <v>95</v>
      </c>
      <c r="G37" s="5">
        <v>95</v>
      </c>
      <c r="H37" s="5">
        <v>59</v>
      </c>
      <c r="I37" s="5">
        <v>121</v>
      </c>
      <c r="J37" s="5">
        <v>121</v>
      </c>
      <c r="K37" s="5">
        <v>80</v>
      </c>
      <c r="L37" s="5">
        <v>33</v>
      </c>
      <c r="M37" s="5">
        <v>33</v>
      </c>
      <c r="N37" s="5">
        <v>22</v>
      </c>
      <c r="O37" s="5">
        <f t="shared" si="0"/>
        <v>599</v>
      </c>
      <c r="P37" s="5">
        <f t="shared" si="1"/>
        <v>599</v>
      </c>
      <c r="Q37" s="5">
        <f t="shared" si="2"/>
        <v>380</v>
      </c>
      <c r="R37" s="130"/>
      <c r="S37" s="130"/>
      <c r="T37" s="130"/>
      <c r="U37" s="130"/>
    </row>
    <row r="38" spans="1:21" s="3" customFormat="1" ht="31.5">
      <c r="A38" s="7" t="s">
        <v>319</v>
      </c>
      <c r="B38" s="100">
        <v>2</v>
      </c>
      <c r="C38" s="5"/>
      <c r="D38" s="5"/>
      <c r="E38" s="5"/>
      <c r="F38" s="5"/>
      <c r="G38" s="5"/>
      <c r="H38" s="5"/>
      <c r="I38" s="5">
        <v>737</v>
      </c>
      <c r="J38" s="5">
        <v>912</v>
      </c>
      <c r="K38" s="5">
        <v>912</v>
      </c>
      <c r="L38" s="5">
        <v>199</v>
      </c>
      <c r="M38" s="5">
        <v>198</v>
      </c>
      <c r="N38" s="5">
        <v>198</v>
      </c>
      <c r="O38" s="5">
        <f t="shared" si="0"/>
        <v>936</v>
      </c>
      <c r="P38" s="5">
        <f t="shared" si="1"/>
        <v>1110</v>
      </c>
      <c r="Q38" s="5">
        <f t="shared" si="2"/>
        <v>1110</v>
      </c>
      <c r="R38" s="130"/>
      <c r="S38" s="130"/>
      <c r="T38" s="130"/>
      <c r="U38" s="130"/>
    </row>
    <row r="39" spans="1:21" s="3" customFormat="1" ht="15.75">
      <c r="A39" s="7" t="s">
        <v>533</v>
      </c>
      <c r="B39" s="100">
        <v>2</v>
      </c>
      <c r="C39" s="5">
        <v>700</v>
      </c>
      <c r="D39" s="5">
        <v>444</v>
      </c>
      <c r="E39" s="5">
        <v>225</v>
      </c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700</v>
      </c>
      <c r="P39" s="5">
        <f t="shared" si="1"/>
        <v>444</v>
      </c>
      <c r="Q39" s="5">
        <f t="shared" si="2"/>
        <v>225</v>
      </c>
      <c r="R39" s="130"/>
      <c r="S39" s="130"/>
      <c r="T39" s="130"/>
      <c r="U39" s="130"/>
    </row>
    <row r="40" spans="1:21" s="3" customFormat="1" ht="15.75">
      <c r="A40" s="7" t="s">
        <v>320</v>
      </c>
      <c r="B40" s="100">
        <v>2</v>
      </c>
      <c r="C40" s="5"/>
      <c r="D40" s="5"/>
      <c r="E40" s="5"/>
      <c r="F40" s="5"/>
      <c r="G40" s="5"/>
      <c r="H40" s="5"/>
      <c r="I40" s="5">
        <v>300</v>
      </c>
      <c r="J40" s="5">
        <v>337</v>
      </c>
      <c r="K40" s="5">
        <v>337</v>
      </c>
      <c r="L40" s="5">
        <v>81</v>
      </c>
      <c r="M40" s="5">
        <v>91</v>
      </c>
      <c r="N40" s="5">
        <v>91</v>
      </c>
      <c r="O40" s="5">
        <f t="shared" si="0"/>
        <v>381</v>
      </c>
      <c r="P40" s="5">
        <f t="shared" si="1"/>
        <v>428</v>
      </c>
      <c r="Q40" s="5">
        <f t="shared" si="2"/>
        <v>428</v>
      </c>
      <c r="R40" s="130"/>
      <c r="S40" s="130"/>
      <c r="T40" s="130"/>
      <c r="U40" s="130"/>
    </row>
    <row r="41" spans="1:21" s="3" customFormat="1" ht="15.75">
      <c r="A41" s="7" t="s">
        <v>534</v>
      </c>
      <c r="B41" s="100">
        <v>2</v>
      </c>
      <c r="C41" s="5"/>
      <c r="D41" s="5"/>
      <c r="E41" s="5"/>
      <c r="F41" s="5"/>
      <c r="G41" s="5"/>
      <c r="H41" s="5"/>
      <c r="I41" s="5">
        <v>120</v>
      </c>
      <c r="J41" s="5">
        <v>194</v>
      </c>
      <c r="K41" s="5">
        <v>194</v>
      </c>
      <c r="L41" s="5"/>
      <c r="M41" s="5">
        <v>12</v>
      </c>
      <c r="N41" s="5">
        <v>12</v>
      </c>
      <c r="O41" s="5">
        <f t="shared" si="0"/>
        <v>120</v>
      </c>
      <c r="P41" s="5">
        <f t="shared" si="1"/>
        <v>206</v>
      </c>
      <c r="Q41" s="5">
        <f t="shared" si="2"/>
        <v>206</v>
      </c>
      <c r="R41" s="130"/>
      <c r="S41" s="130"/>
      <c r="T41" s="130"/>
      <c r="U41" s="130"/>
    </row>
    <row r="42" spans="1:21" s="3" customFormat="1" ht="15.75">
      <c r="A42" s="7" t="s">
        <v>168</v>
      </c>
      <c r="B42" s="100"/>
      <c r="C42" s="5"/>
      <c r="D42" s="5"/>
      <c r="E42" s="5"/>
      <c r="F42" s="5"/>
      <c r="G42" s="5"/>
      <c r="H42" s="5"/>
      <c r="I42" s="5">
        <f>SUM(I43:I45)</f>
        <v>1358</v>
      </c>
      <c r="J42" s="5">
        <f>SUM(J43:J45)</f>
        <v>1393</v>
      </c>
      <c r="K42" s="5">
        <f>SUM(K43:K45)</f>
        <v>1161</v>
      </c>
      <c r="L42" s="5"/>
      <c r="M42" s="5"/>
      <c r="N42" s="5"/>
      <c r="O42" s="5">
        <f t="shared" si="0"/>
        <v>1358</v>
      </c>
      <c r="P42" s="5">
        <f t="shared" si="1"/>
        <v>1393</v>
      </c>
      <c r="Q42" s="5">
        <f t="shared" si="2"/>
        <v>1161</v>
      </c>
      <c r="R42" s="130"/>
      <c r="S42" s="130"/>
      <c r="T42" s="130"/>
      <c r="U42" s="130"/>
    </row>
    <row r="43" spans="1:21" s="3" customFormat="1" ht="15.75">
      <c r="A43" s="88" t="s">
        <v>464</v>
      </c>
      <c r="B43" s="100">
        <v>1</v>
      </c>
      <c r="C43" s="5"/>
      <c r="D43" s="5"/>
      <c r="E43" s="5"/>
      <c r="F43" s="5"/>
      <c r="G43" s="5"/>
      <c r="H43" s="5"/>
      <c r="I43" s="83">
        <f>SUMIF($B$6:$B$42,"1",L$6:L$42)</f>
        <v>0</v>
      </c>
      <c r="J43" s="83">
        <f>SUMIF($B$6:$B$42,"1",M$6:M$42)</f>
        <v>0</v>
      </c>
      <c r="K43" s="83">
        <f>SUMIF($B$6:$B$42,"1",N$6:N$42)</f>
        <v>0</v>
      </c>
      <c r="L43" s="5"/>
      <c r="M43" s="5"/>
      <c r="N43" s="5"/>
      <c r="O43" s="5">
        <f t="shared" si="0"/>
        <v>0</v>
      </c>
      <c r="P43" s="5">
        <f t="shared" si="1"/>
        <v>0</v>
      </c>
      <c r="Q43" s="5">
        <f t="shared" si="2"/>
        <v>0</v>
      </c>
      <c r="R43" s="130"/>
      <c r="S43" s="130"/>
      <c r="T43" s="130"/>
      <c r="U43" s="130"/>
    </row>
    <row r="44" spans="1:21" s="3" customFormat="1" ht="15.75">
      <c r="A44" s="88" t="s">
        <v>284</v>
      </c>
      <c r="B44" s="100">
        <v>2</v>
      </c>
      <c r="C44" s="5"/>
      <c r="D44" s="5"/>
      <c r="E44" s="5"/>
      <c r="F44" s="5"/>
      <c r="G44" s="5"/>
      <c r="H44" s="5"/>
      <c r="I44" s="83">
        <f>SUMIF($B$6:$B$42,"2",L$6:L$42)</f>
        <v>1358</v>
      </c>
      <c r="J44" s="83">
        <f>SUMIF($B$6:$B$42,"2",M$6:M$42)</f>
        <v>1393</v>
      </c>
      <c r="K44" s="83">
        <f>SUMIF($B$6:$B$42,"2",N$6:N$42)</f>
        <v>1161</v>
      </c>
      <c r="L44" s="5"/>
      <c r="M44" s="5"/>
      <c r="N44" s="5"/>
      <c r="O44" s="5">
        <f t="shared" si="0"/>
        <v>1358</v>
      </c>
      <c r="P44" s="5">
        <f t="shared" si="1"/>
        <v>1393</v>
      </c>
      <c r="Q44" s="5">
        <f t="shared" si="2"/>
        <v>1161</v>
      </c>
      <c r="R44" s="130"/>
      <c r="S44" s="130"/>
      <c r="T44" s="130"/>
      <c r="U44" s="130"/>
    </row>
    <row r="45" spans="1:21" s="3" customFormat="1" ht="15.75">
      <c r="A45" s="88" t="s">
        <v>140</v>
      </c>
      <c r="B45" s="100">
        <v>3</v>
      </c>
      <c r="C45" s="5"/>
      <c r="D45" s="5"/>
      <c r="E45" s="5"/>
      <c r="F45" s="5"/>
      <c r="G45" s="5"/>
      <c r="H45" s="5"/>
      <c r="I45" s="83">
        <f>SUMIF($B$6:$B$42,"3",L$6:L$42)</f>
        <v>0</v>
      </c>
      <c r="J45" s="83">
        <f>SUMIF($B$6:$B$42,"3",M$6:M$42)</f>
        <v>0</v>
      </c>
      <c r="K45" s="83">
        <f>SUMIF($B$6:$B$42,"3",N$6:N$42)</f>
        <v>0</v>
      </c>
      <c r="L45" s="5"/>
      <c r="M45" s="5"/>
      <c r="N45" s="5"/>
      <c r="O45" s="5">
        <f t="shared" si="0"/>
        <v>0</v>
      </c>
      <c r="P45" s="5">
        <f t="shared" si="1"/>
        <v>0</v>
      </c>
      <c r="Q45" s="5">
        <f t="shared" si="2"/>
        <v>0</v>
      </c>
      <c r="R45" s="130"/>
      <c r="S45" s="130"/>
      <c r="T45" s="130"/>
      <c r="U45" s="130"/>
    </row>
    <row r="46" spans="1:21" s="3" customFormat="1" ht="15.75">
      <c r="A46" s="8" t="s">
        <v>477</v>
      </c>
      <c r="B46" s="100"/>
      <c r="C46" s="14">
        <f aca="true" t="shared" si="3" ref="C46:N46">SUM(C47:C49)</f>
        <v>4084</v>
      </c>
      <c r="D46" s="14">
        <f t="shared" si="3"/>
        <v>3580</v>
      </c>
      <c r="E46" s="14">
        <f t="shared" si="3"/>
        <v>2996</v>
      </c>
      <c r="F46" s="14">
        <f t="shared" si="3"/>
        <v>893</v>
      </c>
      <c r="G46" s="14">
        <f t="shared" si="3"/>
        <v>848</v>
      </c>
      <c r="H46" s="14">
        <f t="shared" si="3"/>
        <v>743</v>
      </c>
      <c r="I46" s="14">
        <f t="shared" si="3"/>
        <v>6570</v>
      </c>
      <c r="J46" s="14">
        <f t="shared" si="3"/>
        <v>7499</v>
      </c>
      <c r="K46" s="14">
        <f t="shared" si="3"/>
        <v>6566</v>
      </c>
      <c r="L46" s="14">
        <f t="shared" si="3"/>
        <v>0</v>
      </c>
      <c r="M46" s="14">
        <f t="shared" si="3"/>
        <v>0</v>
      </c>
      <c r="N46" s="14">
        <f t="shared" si="3"/>
        <v>0</v>
      </c>
      <c r="O46" s="14">
        <f t="shared" si="0"/>
        <v>11547</v>
      </c>
      <c r="P46" s="14">
        <f t="shared" si="1"/>
        <v>11927</v>
      </c>
      <c r="Q46" s="14">
        <f t="shared" si="2"/>
        <v>10305</v>
      </c>
      <c r="R46" s="130"/>
      <c r="S46" s="130"/>
      <c r="T46" s="130"/>
      <c r="U46" s="130"/>
    </row>
    <row r="47" spans="1:21" s="3" customFormat="1" ht="15.75">
      <c r="A47" s="88" t="s">
        <v>464</v>
      </c>
      <c r="B47" s="100">
        <v>1</v>
      </c>
      <c r="C47" s="83">
        <f aca="true" t="shared" si="4" ref="C47:K47">SUMIF($B$6:$B$46,"1",C$6:C$46)</f>
        <v>0</v>
      </c>
      <c r="D47" s="83">
        <f t="shared" si="4"/>
        <v>0</v>
      </c>
      <c r="E47" s="83">
        <f t="shared" si="4"/>
        <v>0</v>
      </c>
      <c r="F47" s="83">
        <f t="shared" si="4"/>
        <v>0</v>
      </c>
      <c r="G47" s="83">
        <f t="shared" si="4"/>
        <v>0</v>
      </c>
      <c r="H47" s="83">
        <f t="shared" si="4"/>
        <v>0</v>
      </c>
      <c r="I47" s="83">
        <f t="shared" si="4"/>
        <v>0</v>
      </c>
      <c r="J47" s="83">
        <f t="shared" si="4"/>
        <v>0</v>
      </c>
      <c r="K47" s="83">
        <f t="shared" si="4"/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  <c r="R47" s="130"/>
      <c r="S47" s="130"/>
      <c r="T47" s="130"/>
      <c r="U47" s="130"/>
    </row>
    <row r="48" spans="1:21" s="3" customFormat="1" ht="12.75" customHeight="1">
      <c r="A48" s="88" t="s">
        <v>284</v>
      </c>
      <c r="B48" s="100">
        <v>2</v>
      </c>
      <c r="C48" s="83">
        <f aca="true" t="shared" si="5" ref="C48:K48">SUMIF($B$6:$B$46,"2",C$6:C$46)</f>
        <v>3674</v>
      </c>
      <c r="D48" s="83">
        <f t="shared" si="5"/>
        <v>3230</v>
      </c>
      <c r="E48" s="83">
        <f t="shared" si="5"/>
        <v>2646</v>
      </c>
      <c r="F48" s="83">
        <f t="shared" si="5"/>
        <v>761</v>
      </c>
      <c r="G48" s="83">
        <f t="shared" si="5"/>
        <v>753</v>
      </c>
      <c r="H48" s="83">
        <f t="shared" si="5"/>
        <v>648</v>
      </c>
      <c r="I48" s="83">
        <f t="shared" si="5"/>
        <v>6570</v>
      </c>
      <c r="J48" s="83">
        <f t="shared" si="5"/>
        <v>7499</v>
      </c>
      <c r="K48" s="83">
        <f t="shared" si="5"/>
        <v>6566</v>
      </c>
      <c r="L48" s="5"/>
      <c r="M48" s="5"/>
      <c r="N48" s="5"/>
      <c r="O48" s="5">
        <f t="shared" si="0"/>
        <v>11005</v>
      </c>
      <c r="P48" s="5">
        <f t="shared" si="1"/>
        <v>11482</v>
      </c>
      <c r="Q48" s="5">
        <f t="shared" si="2"/>
        <v>9860</v>
      </c>
      <c r="R48" s="130"/>
      <c r="S48" s="130"/>
      <c r="T48" s="130"/>
      <c r="U48" s="130"/>
    </row>
    <row r="49" spans="1:21" s="3" customFormat="1" ht="15.75">
      <c r="A49" s="88" t="s">
        <v>140</v>
      </c>
      <c r="B49" s="100">
        <v>3</v>
      </c>
      <c r="C49" s="83">
        <f aca="true" t="shared" si="6" ref="C49:K49">SUMIF($B$6:$B$46,"3",C$6:C$46)</f>
        <v>410</v>
      </c>
      <c r="D49" s="83">
        <f t="shared" si="6"/>
        <v>350</v>
      </c>
      <c r="E49" s="83">
        <f t="shared" si="6"/>
        <v>350</v>
      </c>
      <c r="F49" s="83">
        <f t="shared" si="6"/>
        <v>132</v>
      </c>
      <c r="G49" s="83">
        <f t="shared" si="6"/>
        <v>95</v>
      </c>
      <c r="H49" s="83">
        <f t="shared" si="6"/>
        <v>95</v>
      </c>
      <c r="I49" s="83">
        <f t="shared" si="6"/>
        <v>0</v>
      </c>
      <c r="J49" s="83">
        <f t="shared" si="6"/>
        <v>0</v>
      </c>
      <c r="K49" s="83">
        <f t="shared" si="6"/>
        <v>0</v>
      </c>
      <c r="L49" s="5"/>
      <c r="M49" s="5"/>
      <c r="N49" s="5"/>
      <c r="O49" s="5">
        <f t="shared" si="0"/>
        <v>542</v>
      </c>
      <c r="P49" s="5">
        <f t="shared" si="1"/>
        <v>445</v>
      </c>
      <c r="Q49" s="5">
        <f t="shared" si="2"/>
        <v>445</v>
      </c>
      <c r="R49" s="130"/>
      <c r="S49" s="130"/>
      <c r="T49" s="130"/>
      <c r="U49" s="130"/>
    </row>
  </sheetData>
  <sheetProtection/>
  <mergeCells count="9">
    <mergeCell ref="I4:J4"/>
    <mergeCell ref="C4:D4"/>
    <mergeCell ref="F4:G4"/>
    <mergeCell ref="A1:O1"/>
    <mergeCell ref="A2:O2"/>
    <mergeCell ref="A4:A5"/>
    <mergeCell ref="B4:B5"/>
    <mergeCell ref="L4:M4"/>
    <mergeCell ref="O4:P4"/>
  </mergeCells>
  <printOptions horizontalCentered="1"/>
  <pageMargins left="0.7086614173228347" right="0.4724409448818898" top="0.7480314960629921" bottom="0.35433070866141736" header="0.31496062992125984" footer="0.31496062992125984"/>
  <pageSetup fitToHeight="2" fitToWidth="1" horizontalDpi="600" verticalDpi="600" orientation="landscape" paperSize="9" scale="70" r:id="rId1"/>
  <headerFooter>
    <oddFooter>&amp;C&amp;P. oldal, összesen: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0">
      <selection activeCell="E20" sqref="E20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6" s="24" customFormat="1" ht="48.75" customHeight="1">
      <c r="A1" s="356" t="s">
        <v>554</v>
      </c>
      <c r="B1" s="356"/>
      <c r="C1" s="356"/>
      <c r="D1" s="356"/>
      <c r="E1" s="356"/>
      <c r="F1" s="121"/>
    </row>
    <row r="2" spans="1:5" s="24" customFormat="1" ht="13.5" customHeight="1">
      <c r="A2" s="123"/>
      <c r="B2" s="123"/>
      <c r="C2" s="123"/>
      <c r="D2" s="123"/>
      <c r="E2" s="123"/>
    </row>
    <row r="3" spans="1:5" s="24" customFormat="1" ht="40.5" customHeight="1">
      <c r="A3" s="357" t="s">
        <v>525</v>
      </c>
      <c r="B3" s="357"/>
      <c r="C3" s="357"/>
      <c r="D3" s="357"/>
      <c r="E3" s="357"/>
    </row>
    <row r="4" spans="1:5" s="24" customFormat="1" ht="14.25" customHeight="1">
      <c r="A4" s="25"/>
      <c r="B4" s="25"/>
      <c r="C4" s="25"/>
      <c r="D4" s="25"/>
      <c r="E4" s="25"/>
    </row>
    <row r="5" spans="1:6" s="28" customFormat="1" ht="21.75" customHeight="1">
      <c r="A5" s="117" t="s">
        <v>9</v>
      </c>
      <c r="B5" s="26" t="s">
        <v>102</v>
      </c>
      <c r="C5" s="26" t="s">
        <v>438</v>
      </c>
      <c r="D5" s="26" t="s">
        <v>470</v>
      </c>
      <c r="E5" s="26" t="s">
        <v>5</v>
      </c>
      <c r="F5" s="27"/>
    </row>
    <row r="6" spans="1:5" ht="15">
      <c r="A6" s="29" t="s">
        <v>468</v>
      </c>
      <c r="B6" s="30">
        <v>3700</v>
      </c>
      <c r="C6" s="30">
        <v>3650</v>
      </c>
      <c r="D6" s="30">
        <v>3500</v>
      </c>
      <c r="E6" s="30">
        <f aca="true" t="shared" si="0" ref="E6:E21">SUM(B6:D6)</f>
        <v>10850</v>
      </c>
    </row>
    <row r="7" spans="1:5" ht="15">
      <c r="A7" s="29" t="s">
        <v>466</v>
      </c>
      <c r="B7" s="30"/>
      <c r="C7" s="30"/>
      <c r="D7" s="30"/>
      <c r="E7" s="30">
        <f t="shared" si="0"/>
        <v>0</v>
      </c>
    </row>
    <row r="8" spans="1:5" ht="15">
      <c r="A8" s="29" t="s">
        <v>33</v>
      </c>
      <c r="B8" s="30">
        <v>15</v>
      </c>
      <c r="C8" s="30">
        <v>5</v>
      </c>
      <c r="D8" s="30">
        <v>10</v>
      </c>
      <c r="E8" s="30">
        <f t="shared" si="0"/>
        <v>30</v>
      </c>
    </row>
    <row r="9" spans="1:5" ht="32.25" customHeight="1">
      <c r="A9" s="32" t="s">
        <v>34</v>
      </c>
      <c r="B9" s="30">
        <v>750</v>
      </c>
      <c r="C9" s="30">
        <v>730</v>
      </c>
      <c r="D9" s="30">
        <v>800</v>
      </c>
      <c r="E9" s="30">
        <f t="shared" si="0"/>
        <v>2280</v>
      </c>
    </row>
    <row r="10" spans="1:5" ht="20.25" customHeight="1">
      <c r="A10" s="29" t="s">
        <v>35</v>
      </c>
      <c r="B10" s="30"/>
      <c r="C10" s="30"/>
      <c r="D10" s="30"/>
      <c r="E10" s="30">
        <f t="shared" si="0"/>
        <v>0</v>
      </c>
    </row>
    <row r="11" spans="1:5" ht="19.5" customHeight="1">
      <c r="A11" s="29" t="s">
        <v>36</v>
      </c>
      <c r="B11" s="30"/>
      <c r="C11" s="30"/>
      <c r="D11" s="30"/>
      <c r="E11" s="30">
        <f t="shared" si="0"/>
        <v>0</v>
      </c>
    </row>
    <row r="12" spans="1:5" ht="15.75" customHeight="1">
      <c r="A12" s="32" t="s">
        <v>467</v>
      </c>
      <c r="B12" s="30"/>
      <c r="C12" s="30"/>
      <c r="D12" s="30"/>
      <c r="E12" s="30">
        <f t="shared" si="0"/>
        <v>0</v>
      </c>
    </row>
    <row r="13" spans="1:5" s="35" customFormat="1" ht="14.25">
      <c r="A13" s="33" t="s">
        <v>49</v>
      </c>
      <c r="B13" s="34">
        <f>SUM(B6:B12)</f>
        <v>4465</v>
      </c>
      <c r="C13" s="34">
        <f>SUM(C6:C12)</f>
        <v>4385</v>
      </c>
      <c r="D13" s="34">
        <f>SUM(D6:D12)</f>
        <v>4310</v>
      </c>
      <c r="E13" s="34">
        <f>SUM(E6:E12)</f>
        <v>13160</v>
      </c>
    </row>
    <row r="14" spans="1:5" ht="15">
      <c r="A14" s="33" t="s">
        <v>50</v>
      </c>
      <c r="B14" s="34">
        <f>ROUNDDOWN(B13*0.5,0)</f>
        <v>2232</v>
      </c>
      <c r="C14" s="34">
        <f>ROUNDDOWN(C13*0.5,0)</f>
        <v>2192</v>
      </c>
      <c r="D14" s="34">
        <f>ROUNDDOWN(D13*0.5,0)</f>
        <v>2155</v>
      </c>
      <c r="E14" s="34">
        <f t="shared" si="0"/>
        <v>6579</v>
      </c>
    </row>
    <row r="15" spans="1:5" ht="19.5" customHeight="1">
      <c r="A15" s="32" t="s">
        <v>38</v>
      </c>
      <c r="B15" s="30"/>
      <c r="C15" s="30"/>
      <c r="D15" s="30"/>
      <c r="E15" s="30">
        <f t="shared" si="0"/>
        <v>0</v>
      </c>
    </row>
    <row r="16" spans="1:5" ht="20.25" customHeight="1">
      <c r="A16" s="32" t="s">
        <v>45</v>
      </c>
      <c r="B16" s="30"/>
      <c r="C16" s="30"/>
      <c r="D16" s="30"/>
      <c r="E16" s="30">
        <f t="shared" si="0"/>
        <v>0</v>
      </c>
    </row>
    <row r="17" spans="1:5" ht="17.25" customHeight="1">
      <c r="A17" s="32" t="s">
        <v>40</v>
      </c>
      <c r="B17" s="30"/>
      <c r="C17" s="30"/>
      <c r="D17" s="30"/>
      <c r="E17" s="30">
        <f t="shared" si="0"/>
        <v>0</v>
      </c>
    </row>
    <row r="18" spans="1:5" ht="14.25" customHeight="1">
      <c r="A18" s="29" t="s">
        <v>41</v>
      </c>
      <c r="B18" s="30"/>
      <c r="C18" s="30"/>
      <c r="D18" s="30"/>
      <c r="E18" s="30">
        <f t="shared" si="0"/>
        <v>0</v>
      </c>
    </row>
    <row r="19" spans="1:5" ht="15">
      <c r="A19" s="29" t="s">
        <v>42</v>
      </c>
      <c r="B19" s="30"/>
      <c r="C19" s="30"/>
      <c r="D19" s="30"/>
      <c r="E19" s="30">
        <f t="shared" si="0"/>
        <v>0</v>
      </c>
    </row>
    <row r="20" spans="1:5" ht="15">
      <c r="A20" s="29" t="s">
        <v>46</v>
      </c>
      <c r="B20" s="30"/>
      <c r="C20" s="30"/>
      <c r="D20" s="30"/>
      <c r="E20" s="30">
        <f t="shared" si="0"/>
        <v>0</v>
      </c>
    </row>
    <row r="21" spans="1:5" ht="24">
      <c r="A21" s="32" t="s">
        <v>101</v>
      </c>
      <c r="B21" s="30"/>
      <c r="C21" s="30"/>
      <c r="D21" s="30"/>
      <c r="E21" s="30">
        <f t="shared" si="0"/>
        <v>0</v>
      </c>
    </row>
    <row r="22" spans="1:5" s="35" customFormat="1" ht="18" customHeight="1">
      <c r="A22" s="36" t="s">
        <v>53</v>
      </c>
      <c r="B22" s="34">
        <f>SUM(B15:B21)</f>
        <v>0</v>
      </c>
      <c r="C22" s="34">
        <f>SUM(C15:C21)</f>
        <v>0</v>
      </c>
      <c r="D22" s="34">
        <f>SUM(D15:D21)</f>
        <v>0</v>
      </c>
      <c r="E22" s="34">
        <f>SUM(E15:E21)</f>
        <v>0</v>
      </c>
    </row>
    <row r="23" spans="1:5" s="35" customFormat="1" ht="18.75" customHeight="1">
      <c r="A23" s="36" t="s">
        <v>54</v>
      </c>
      <c r="B23" s="34">
        <f>B14-B22</f>
        <v>2232</v>
      </c>
      <c r="C23" s="34">
        <f>C14-C22</f>
        <v>2192</v>
      </c>
      <c r="D23" s="34">
        <f>D14-D22</f>
        <v>2155</v>
      </c>
      <c r="E23" s="34">
        <f>E14-E22</f>
        <v>6579</v>
      </c>
    </row>
    <row r="24" spans="1:5" s="35" customFormat="1" ht="25.5" customHeight="1">
      <c r="A24" s="37" t="s">
        <v>66</v>
      </c>
      <c r="B24" s="34">
        <v>24130</v>
      </c>
      <c r="C24" s="34">
        <v>43749</v>
      </c>
      <c r="D24" s="34"/>
      <c r="E24" s="34">
        <f>SUM(B24:D24)</f>
        <v>67879</v>
      </c>
    </row>
    <row r="25" spans="1:5" s="35" customFormat="1" ht="18.75" customHeight="1">
      <c r="A25" s="97"/>
      <c r="B25" s="98"/>
      <c r="C25" s="98"/>
      <c r="D25" s="98"/>
      <c r="E25" s="98"/>
    </row>
    <row r="26" spans="1:5" s="35" customFormat="1" ht="27.75" customHeight="1">
      <c r="A26" s="358" t="s">
        <v>456</v>
      </c>
      <c r="B26" s="358"/>
      <c r="C26" s="358"/>
      <c r="D26" s="358"/>
      <c r="E26" s="358"/>
    </row>
    <row r="27" ht="18.75" customHeight="1"/>
    <row r="28" ht="15">
      <c r="A28" s="99" t="s">
        <v>478</v>
      </c>
    </row>
    <row r="29" spans="1:3" ht="15">
      <c r="A29" s="38" t="s">
        <v>526</v>
      </c>
      <c r="C29" s="64"/>
    </row>
    <row r="30" ht="15">
      <c r="C30" s="64"/>
    </row>
    <row r="31" spans="1:4" ht="15">
      <c r="A31" s="64" t="s">
        <v>459</v>
      </c>
      <c r="B31" s="27"/>
      <c r="D31" s="64" t="s">
        <v>527</v>
      </c>
    </row>
    <row r="32" spans="1:4" ht="15">
      <c r="A32" s="64" t="s">
        <v>460</v>
      </c>
      <c r="B32" s="27"/>
      <c r="D32" s="64" t="s">
        <v>89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5" s="24" customFormat="1" ht="21.75" customHeight="1">
      <c r="A1" s="359" t="s">
        <v>455</v>
      </c>
      <c r="B1" s="359"/>
      <c r="C1" s="359"/>
      <c r="D1" s="359"/>
      <c r="E1" s="359"/>
    </row>
    <row r="2" spans="1:5" s="24" customFormat="1" ht="14.25" customHeight="1">
      <c r="A2" s="120"/>
      <c r="B2" s="120"/>
      <c r="C2" s="120"/>
      <c r="D2" s="120"/>
      <c r="E2" s="120"/>
    </row>
    <row r="3" spans="1:5" s="24" customFormat="1" ht="27" customHeight="1">
      <c r="A3" s="359" t="s">
        <v>124</v>
      </c>
      <c r="B3" s="359"/>
      <c r="C3" s="359"/>
      <c r="D3" s="359"/>
      <c r="E3" s="359"/>
    </row>
    <row r="4" spans="1:5" s="24" customFormat="1" ht="13.5" customHeight="1">
      <c r="A4" s="120"/>
      <c r="B4" s="120"/>
      <c r="C4" s="120"/>
      <c r="D4" s="120"/>
      <c r="E4" s="120"/>
    </row>
    <row r="5" spans="1:5" s="24" customFormat="1" ht="40.5" customHeight="1">
      <c r="A5" s="359" t="s">
        <v>458</v>
      </c>
      <c r="B5" s="359"/>
      <c r="C5" s="359"/>
      <c r="D5" s="359"/>
      <c r="E5" s="359"/>
    </row>
    <row r="6" spans="1:5" s="24" customFormat="1" ht="14.25" customHeight="1">
      <c r="A6" s="25"/>
      <c r="B6" s="25"/>
      <c r="C6" s="25"/>
      <c r="D6" s="25"/>
      <c r="E6" s="25"/>
    </row>
    <row r="7" spans="1:6" s="28" customFormat="1" ht="21.75" customHeight="1">
      <c r="A7" s="117" t="s">
        <v>9</v>
      </c>
      <c r="B7" s="26" t="s">
        <v>48</v>
      </c>
      <c r="C7" s="26" t="s">
        <v>102</v>
      </c>
      <c r="D7" s="26" t="s">
        <v>438</v>
      </c>
      <c r="E7" s="26" t="s">
        <v>5</v>
      </c>
      <c r="F7" s="27"/>
    </row>
    <row r="8" spans="1:5" ht="15">
      <c r="A8" s="29" t="s">
        <v>31</v>
      </c>
      <c r="B8" s="30"/>
      <c r="C8" s="30"/>
      <c r="D8" s="30"/>
      <c r="E8" s="30">
        <f aca="true" t="shared" si="0" ref="E8:E32">SUM(B8:D8)</f>
        <v>0</v>
      </c>
    </row>
    <row r="9" spans="1:5" ht="15">
      <c r="A9" s="29" t="s">
        <v>32</v>
      </c>
      <c r="B9" s="30"/>
      <c r="C9" s="30"/>
      <c r="D9" s="30"/>
      <c r="E9" s="30">
        <f t="shared" si="0"/>
        <v>0</v>
      </c>
    </row>
    <row r="10" spans="1:5" ht="15">
      <c r="A10" s="29" t="s">
        <v>33</v>
      </c>
      <c r="B10" s="30"/>
      <c r="C10" s="30"/>
      <c r="D10" s="30"/>
      <c r="E10" s="30">
        <f t="shared" si="0"/>
        <v>0</v>
      </c>
    </row>
    <row r="11" spans="1:5" ht="32.25" customHeight="1">
      <c r="A11" s="32" t="s">
        <v>34</v>
      </c>
      <c r="B11" s="30"/>
      <c r="C11" s="30"/>
      <c r="D11" s="30"/>
      <c r="E11" s="30">
        <f t="shared" si="0"/>
        <v>0</v>
      </c>
    </row>
    <row r="12" spans="1:5" ht="20.25" customHeight="1">
      <c r="A12" s="29" t="s">
        <v>35</v>
      </c>
      <c r="B12" s="30"/>
      <c r="C12" s="30"/>
      <c r="D12" s="30"/>
      <c r="E12" s="30">
        <f t="shared" si="0"/>
        <v>0</v>
      </c>
    </row>
    <row r="13" spans="1:5" ht="19.5" customHeight="1">
      <c r="A13" s="29" t="s">
        <v>36</v>
      </c>
      <c r="B13" s="30"/>
      <c r="C13" s="30"/>
      <c r="D13" s="30"/>
      <c r="E13" s="30">
        <f t="shared" si="0"/>
        <v>0</v>
      </c>
    </row>
    <row r="14" spans="1:5" ht="15.75" customHeight="1">
      <c r="A14" s="32" t="s">
        <v>37</v>
      </c>
      <c r="B14" s="30"/>
      <c r="C14" s="30"/>
      <c r="D14" s="30"/>
      <c r="E14" s="30">
        <f t="shared" si="0"/>
        <v>0</v>
      </c>
    </row>
    <row r="15" spans="1:5" s="35" customFormat="1" ht="14.25">
      <c r="A15" s="33" t="s">
        <v>49</v>
      </c>
      <c r="B15" s="34">
        <f>SUM(B8:B14)</f>
        <v>0</v>
      </c>
      <c r="C15" s="34">
        <f>SUM(C8:C14)</f>
        <v>0</v>
      </c>
      <c r="D15" s="34">
        <f>SUM(D8:D14)</f>
        <v>0</v>
      </c>
      <c r="E15" s="34">
        <f>SUM(E8:E14)</f>
        <v>0</v>
      </c>
    </row>
    <row r="16" spans="1:5" ht="15">
      <c r="A16" s="33" t="s">
        <v>50</v>
      </c>
      <c r="B16" s="22">
        <f>ROUNDDOWN(B15*0.5,0)</f>
        <v>0</v>
      </c>
      <c r="C16" s="22">
        <f>ROUNDDOWN(C15*0.5,0)</f>
        <v>0</v>
      </c>
      <c r="D16" s="22">
        <f>ROUNDDOWN(D15*0.5,0)</f>
        <v>0</v>
      </c>
      <c r="E16" s="34">
        <f t="shared" si="0"/>
        <v>0</v>
      </c>
    </row>
    <row r="17" spans="1:5" s="35" customFormat="1" ht="24">
      <c r="A17" s="36" t="s">
        <v>51</v>
      </c>
      <c r="B17" s="34">
        <f>SUM(B18:B24)</f>
        <v>0</v>
      </c>
      <c r="C17" s="34">
        <f>SUM(C18:C24)</f>
        <v>0</v>
      </c>
      <c r="D17" s="34">
        <f>SUM(D18:D24)</f>
        <v>0</v>
      </c>
      <c r="E17" s="34">
        <f>SUM(E18:E24)</f>
        <v>0</v>
      </c>
    </row>
    <row r="18" spans="1:5" ht="20.25" customHeight="1">
      <c r="A18" s="32" t="s">
        <v>38</v>
      </c>
      <c r="B18" s="30"/>
      <c r="C18" s="30"/>
      <c r="D18" s="30"/>
      <c r="E18" s="30">
        <f t="shared" si="0"/>
        <v>0</v>
      </c>
    </row>
    <row r="19" spans="1:5" ht="15">
      <c r="A19" s="29" t="s">
        <v>39</v>
      </c>
      <c r="B19" s="30"/>
      <c r="C19" s="30"/>
      <c r="D19" s="30"/>
      <c r="E19" s="30">
        <f t="shared" si="0"/>
        <v>0</v>
      </c>
    </row>
    <row r="20" spans="1:5" ht="15.75" customHeight="1">
      <c r="A20" s="32" t="s">
        <v>40</v>
      </c>
      <c r="B20" s="30"/>
      <c r="C20" s="30"/>
      <c r="D20" s="30"/>
      <c r="E20" s="30">
        <f t="shared" si="0"/>
        <v>0</v>
      </c>
    </row>
    <row r="21" spans="1:5" ht="15">
      <c r="A21" s="29" t="s">
        <v>41</v>
      </c>
      <c r="B21" s="30"/>
      <c r="C21" s="30"/>
      <c r="D21" s="30"/>
      <c r="E21" s="30">
        <f t="shared" si="0"/>
        <v>0</v>
      </c>
    </row>
    <row r="22" spans="1:5" ht="15">
      <c r="A22" s="29" t="s">
        <v>42</v>
      </c>
      <c r="B22" s="30"/>
      <c r="C22" s="30"/>
      <c r="D22" s="30"/>
      <c r="E22" s="30">
        <f t="shared" si="0"/>
        <v>0</v>
      </c>
    </row>
    <row r="23" spans="1:5" ht="15">
      <c r="A23" s="29" t="s">
        <v>43</v>
      </c>
      <c r="B23" s="30"/>
      <c r="C23" s="30"/>
      <c r="D23" s="30"/>
      <c r="E23" s="30">
        <f t="shared" si="0"/>
        <v>0</v>
      </c>
    </row>
    <row r="24" spans="1:5" ht="18.75" customHeight="1">
      <c r="A24" s="32" t="s">
        <v>44</v>
      </c>
      <c r="B24" s="30"/>
      <c r="C24" s="30"/>
      <c r="D24" s="30"/>
      <c r="E24" s="30">
        <f t="shared" si="0"/>
        <v>0</v>
      </c>
    </row>
    <row r="25" spans="1:5" s="35" customFormat="1" ht="25.5" customHeight="1">
      <c r="A25" s="37" t="s">
        <v>52</v>
      </c>
      <c r="B25" s="34">
        <f>SUM(B26:B32)</f>
        <v>0</v>
      </c>
      <c r="C25" s="34">
        <f>SUM(C26:C32)</f>
        <v>0</v>
      </c>
      <c r="D25" s="34">
        <f>SUM(D26:D32)</f>
        <v>0</v>
      </c>
      <c r="E25" s="34">
        <f>SUM(E26:E32)</f>
        <v>0</v>
      </c>
    </row>
    <row r="26" spans="1:5" ht="19.5" customHeight="1">
      <c r="A26" s="32" t="s">
        <v>38</v>
      </c>
      <c r="B26" s="30"/>
      <c r="C26" s="30"/>
      <c r="D26" s="30"/>
      <c r="E26" s="30">
        <f t="shared" si="0"/>
        <v>0</v>
      </c>
    </row>
    <row r="27" spans="1:5" ht="20.25" customHeight="1">
      <c r="A27" s="32" t="s">
        <v>45</v>
      </c>
      <c r="B27" s="30"/>
      <c r="C27" s="30"/>
      <c r="D27" s="30"/>
      <c r="E27" s="30">
        <f t="shared" si="0"/>
        <v>0</v>
      </c>
    </row>
    <row r="28" spans="1:5" ht="17.25" customHeight="1">
      <c r="A28" s="32" t="s">
        <v>40</v>
      </c>
      <c r="B28" s="30"/>
      <c r="C28" s="30"/>
      <c r="D28" s="30"/>
      <c r="E28" s="30">
        <f t="shared" si="0"/>
        <v>0</v>
      </c>
    </row>
    <row r="29" spans="1:5" ht="14.25" customHeight="1">
      <c r="A29" s="29" t="s">
        <v>41</v>
      </c>
      <c r="B29" s="30"/>
      <c r="C29" s="30"/>
      <c r="D29" s="30"/>
      <c r="E29" s="30">
        <f t="shared" si="0"/>
        <v>0</v>
      </c>
    </row>
    <row r="30" spans="1:5" ht="15">
      <c r="A30" s="29" t="s">
        <v>42</v>
      </c>
      <c r="B30" s="30"/>
      <c r="C30" s="30"/>
      <c r="D30" s="30"/>
      <c r="E30" s="30">
        <f t="shared" si="0"/>
        <v>0</v>
      </c>
    </row>
    <row r="31" spans="1:5" ht="15">
      <c r="A31" s="29" t="s">
        <v>46</v>
      </c>
      <c r="B31" s="30"/>
      <c r="C31" s="30"/>
      <c r="D31" s="30"/>
      <c r="E31" s="30">
        <f t="shared" si="0"/>
        <v>0</v>
      </c>
    </row>
    <row r="32" spans="1:5" ht="15">
      <c r="A32" s="32" t="s">
        <v>44</v>
      </c>
      <c r="B32" s="30"/>
      <c r="C32" s="30"/>
      <c r="D32" s="30"/>
      <c r="E32" s="30">
        <f t="shared" si="0"/>
        <v>0</v>
      </c>
    </row>
    <row r="33" spans="1:5" s="35" customFormat="1" ht="18" customHeight="1">
      <c r="A33" s="36" t="s">
        <v>53</v>
      </c>
      <c r="B33" s="34">
        <f>B17+B25</f>
        <v>0</v>
      </c>
      <c r="C33" s="34">
        <f>C17+C25</f>
        <v>0</v>
      </c>
      <c r="D33" s="34">
        <f>D17+D25</f>
        <v>0</v>
      </c>
      <c r="E33" s="34">
        <f>E17+E25</f>
        <v>0</v>
      </c>
    </row>
    <row r="34" spans="1:5" s="35" customFormat="1" ht="18.75" customHeight="1">
      <c r="A34" s="36" t="s">
        <v>54</v>
      </c>
      <c r="B34" s="34">
        <f>B16-B33</f>
        <v>0</v>
      </c>
      <c r="C34" s="34">
        <f>C16-C33</f>
        <v>0</v>
      </c>
      <c r="D34" s="34">
        <f>D16-D33</f>
        <v>0</v>
      </c>
      <c r="E34" s="34">
        <f>E16-E33</f>
        <v>0</v>
      </c>
    </row>
    <row r="35" spans="1:5" s="35" customFormat="1" ht="18.75" customHeight="1">
      <c r="A35" s="97"/>
      <c r="B35" s="98"/>
      <c r="C35" s="98"/>
      <c r="D35" s="98"/>
      <c r="E35" s="98"/>
    </row>
    <row r="36" spans="1:5" s="35" customFormat="1" ht="27.75" customHeight="1">
      <c r="A36" s="358" t="s">
        <v>456</v>
      </c>
      <c r="B36" s="358"/>
      <c r="C36" s="358"/>
      <c r="D36" s="358"/>
      <c r="E36" s="358"/>
    </row>
    <row r="37" ht="18.75" customHeight="1"/>
    <row r="38" ht="15">
      <c r="A38" s="99" t="s">
        <v>457</v>
      </c>
    </row>
    <row r="39" spans="1:3" ht="15">
      <c r="A39" s="38" t="s">
        <v>125</v>
      </c>
      <c r="C39" s="64"/>
    </row>
    <row r="40" ht="15">
      <c r="C40" s="64" t="s">
        <v>126</v>
      </c>
    </row>
    <row r="41" ht="15">
      <c r="C41" s="64" t="s">
        <v>89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6" s="24" customFormat="1" ht="48.75" customHeight="1">
      <c r="A1" s="356" t="s">
        <v>570</v>
      </c>
      <c r="B1" s="356"/>
      <c r="C1" s="356"/>
      <c r="D1" s="356"/>
      <c r="E1" s="356"/>
      <c r="F1" s="121"/>
    </row>
    <row r="2" spans="1:5" s="24" customFormat="1" ht="13.5" customHeight="1">
      <c r="A2" s="126"/>
      <c r="B2" s="126"/>
      <c r="C2" s="126"/>
      <c r="D2" s="126"/>
      <c r="E2" s="126"/>
    </row>
    <row r="3" spans="1:5" s="24" customFormat="1" ht="77.25" customHeight="1">
      <c r="A3" s="357" t="s">
        <v>569</v>
      </c>
      <c r="B3" s="357"/>
      <c r="C3" s="357"/>
      <c r="D3" s="357"/>
      <c r="E3" s="357"/>
    </row>
    <row r="4" spans="1:5" s="24" customFormat="1" ht="14.25" customHeight="1">
      <c r="A4" s="25"/>
      <c r="B4" s="25"/>
      <c r="C4" s="25"/>
      <c r="D4" s="25"/>
      <c r="E4" s="25"/>
    </row>
    <row r="5" spans="1:6" s="28" customFormat="1" ht="21.75" customHeight="1">
      <c r="A5" s="117" t="s">
        <v>9</v>
      </c>
      <c r="B5" s="26" t="s">
        <v>102</v>
      </c>
      <c r="C5" s="26" t="s">
        <v>438</v>
      </c>
      <c r="D5" s="26" t="s">
        <v>470</v>
      </c>
      <c r="E5" s="26" t="s">
        <v>5</v>
      </c>
      <c r="F5" s="27"/>
    </row>
    <row r="6" spans="1:5" ht="15">
      <c r="A6" s="29" t="s">
        <v>468</v>
      </c>
      <c r="B6" s="30">
        <v>3700</v>
      </c>
      <c r="C6" s="30">
        <v>3650</v>
      </c>
      <c r="D6" s="30">
        <v>3500</v>
      </c>
      <c r="E6" s="30">
        <f aca="true" t="shared" si="0" ref="E6:E21">SUM(B6:D6)</f>
        <v>10850</v>
      </c>
    </row>
    <row r="7" spans="1:5" ht="15">
      <c r="A7" s="29" t="s">
        <v>466</v>
      </c>
      <c r="B7" s="30"/>
      <c r="C7" s="30"/>
      <c r="D7" s="30"/>
      <c r="E7" s="30">
        <f t="shared" si="0"/>
        <v>0</v>
      </c>
    </row>
    <row r="8" spans="1:5" ht="15">
      <c r="A8" s="29" t="s">
        <v>33</v>
      </c>
      <c r="B8" s="30">
        <v>15</v>
      </c>
      <c r="C8" s="30">
        <v>5</v>
      </c>
      <c r="D8" s="30">
        <v>10</v>
      </c>
      <c r="E8" s="30">
        <f t="shared" si="0"/>
        <v>30</v>
      </c>
    </row>
    <row r="9" spans="1:5" ht="32.25" customHeight="1">
      <c r="A9" s="32" t="s">
        <v>34</v>
      </c>
      <c r="B9" s="30">
        <v>750</v>
      </c>
      <c r="C9" s="30">
        <v>730</v>
      </c>
      <c r="D9" s="30">
        <v>800</v>
      </c>
      <c r="E9" s="30">
        <f t="shared" si="0"/>
        <v>2280</v>
      </c>
    </row>
    <row r="10" spans="1:5" ht="20.25" customHeight="1">
      <c r="A10" s="29" t="s">
        <v>35</v>
      </c>
      <c r="B10" s="30"/>
      <c r="C10" s="30"/>
      <c r="D10" s="30"/>
      <c r="E10" s="30">
        <f t="shared" si="0"/>
        <v>0</v>
      </c>
    </row>
    <row r="11" spans="1:5" ht="19.5" customHeight="1">
      <c r="A11" s="29" t="s">
        <v>36</v>
      </c>
      <c r="B11" s="30"/>
      <c r="C11" s="30"/>
      <c r="D11" s="30"/>
      <c r="E11" s="30">
        <f t="shared" si="0"/>
        <v>0</v>
      </c>
    </row>
    <row r="12" spans="1:5" ht="15.75" customHeight="1">
      <c r="A12" s="32" t="s">
        <v>467</v>
      </c>
      <c r="B12" s="30"/>
      <c r="C12" s="30"/>
      <c r="D12" s="30"/>
      <c r="E12" s="30">
        <f t="shared" si="0"/>
        <v>0</v>
      </c>
    </row>
    <row r="13" spans="1:5" s="35" customFormat="1" ht="14.25">
      <c r="A13" s="33" t="s">
        <v>49</v>
      </c>
      <c r="B13" s="34">
        <f>SUM(B6:B12)</f>
        <v>4465</v>
      </c>
      <c r="C13" s="34">
        <f>SUM(C6:C12)</f>
        <v>4385</v>
      </c>
      <c r="D13" s="34">
        <f>SUM(D6:D12)</f>
        <v>4310</v>
      </c>
      <c r="E13" s="34">
        <f>SUM(E6:E12)</f>
        <v>13160</v>
      </c>
    </row>
    <row r="14" spans="1:5" ht="15">
      <c r="A14" s="33" t="s">
        <v>50</v>
      </c>
      <c r="B14" s="34">
        <f>ROUNDDOWN(B13*0.5,0)</f>
        <v>2232</v>
      </c>
      <c r="C14" s="34">
        <f>ROUNDDOWN(C13*0.5,0)</f>
        <v>2192</v>
      </c>
      <c r="D14" s="34">
        <f>ROUNDDOWN(D13*0.5,0)</f>
        <v>2155</v>
      </c>
      <c r="E14" s="34">
        <f t="shared" si="0"/>
        <v>6579</v>
      </c>
    </row>
    <row r="15" spans="1:5" ht="19.5" customHeight="1">
      <c r="A15" s="32" t="s">
        <v>38</v>
      </c>
      <c r="B15" s="30"/>
      <c r="C15" s="30"/>
      <c r="D15" s="30"/>
      <c r="E15" s="30">
        <f t="shared" si="0"/>
        <v>0</v>
      </c>
    </row>
    <row r="16" spans="1:5" ht="20.25" customHeight="1">
      <c r="A16" s="32" t="s">
        <v>45</v>
      </c>
      <c r="B16" s="30"/>
      <c r="C16" s="30"/>
      <c r="D16" s="30"/>
      <c r="E16" s="30">
        <f t="shared" si="0"/>
        <v>0</v>
      </c>
    </row>
    <row r="17" spans="1:5" ht="17.25" customHeight="1">
      <c r="A17" s="32" t="s">
        <v>40</v>
      </c>
      <c r="B17" s="30"/>
      <c r="C17" s="30"/>
      <c r="D17" s="30"/>
      <c r="E17" s="30">
        <f t="shared" si="0"/>
        <v>0</v>
      </c>
    </row>
    <row r="18" spans="1:5" ht="14.25" customHeight="1">
      <c r="A18" s="29" t="s">
        <v>41</v>
      </c>
      <c r="B18" s="30"/>
      <c r="C18" s="30"/>
      <c r="D18" s="30"/>
      <c r="E18" s="30">
        <f t="shared" si="0"/>
        <v>0</v>
      </c>
    </row>
    <row r="19" spans="1:5" ht="15">
      <c r="A19" s="29" t="s">
        <v>42</v>
      </c>
      <c r="B19" s="30"/>
      <c r="C19" s="30"/>
      <c r="D19" s="30"/>
      <c r="E19" s="30">
        <f t="shared" si="0"/>
        <v>0</v>
      </c>
    </row>
    <row r="20" spans="1:5" ht="15">
      <c r="A20" s="29" t="s">
        <v>46</v>
      </c>
      <c r="B20" s="30"/>
      <c r="C20" s="30"/>
      <c r="D20" s="30"/>
      <c r="E20" s="30">
        <f t="shared" si="0"/>
        <v>0</v>
      </c>
    </row>
    <row r="21" spans="1:5" ht="24">
      <c r="A21" s="32" t="s">
        <v>101</v>
      </c>
      <c r="B21" s="30"/>
      <c r="C21" s="30"/>
      <c r="D21" s="30"/>
      <c r="E21" s="30">
        <f t="shared" si="0"/>
        <v>0</v>
      </c>
    </row>
    <row r="22" spans="1:5" s="35" customFormat="1" ht="18" customHeight="1">
      <c r="A22" s="36" t="s">
        <v>53</v>
      </c>
      <c r="B22" s="34">
        <f>SUM(B15:B21)</f>
        <v>0</v>
      </c>
      <c r="C22" s="34">
        <f>SUM(C15:C21)</f>
        <v>0</v>
      </c>
      <c r="D22" s="34">
        <f>SUM(D15:D21)</f>
        <v>0</v>
      </c>
      <c r="E22" s="34">
        <f>SUM(E15:E21)</f>
        <v>0</v>
      </c>
    </row>
    <row r="23" spans="1:5" s="35" customFormat="1" ht="18.75" customHeight="1">
      <c r="A23" s="36" t="s">
        <v>54</v>
      </c>
      <c r="B23" s="34">
        <f>B14-B22</f>
        <v>2232</v>
      </c>
      <c r="C23" s="34">
        <f>C14-C22</f>
        <v>2192</v>
      </c>
      <c r="D23" s="34">
        <f>D14-D22</f>
        <v>2155</v>
      </c>
      <c r="E23" s="34">
        <f>E14-E22</f>
        <v>6579</v>
      </c>
    </row>
    <row r="24" spans="1:5" s="35" customFormat="1" ht="25.5" customHeight="1">
      <c r="A24" s="37" t="s">
        <v>66</v>
      </c>
      <c r="B24" s="34">
        <v>32130</v>
      </c>
      <c r="C24" s="34">
        <v>43749</v>
      </c>
      <c r="D24" s="34"/>
      <c r="E24" s="34">
        <f>SUM(B24:D24)</f>
        <v>75879</v>
      </c>
    </row>
    <row r="25" spans="1:5" s="35" customFormat="1" ht="18.75" customHeight="1">
      <c r="A25" s="97"/>
      <c r="B25" s="98"/>
      <c r="C25" s="98"/>
      <c r="D25" s="98"/>
      <c r="E25" s="98"/>
    </row>
    <row r="26" spans="1:5" s="35" customFormat="1" ht="27.75" customHeight="1">
      <c r="A26" s="358" t="s">
        <v>456</v>
      </c>
      <c r="B26" s="358"/>
      <c r="C26" s="358"/>
      <c r="D26" s="358"/>
      <c r="E26" s="358"/>
    </row>
    <row r="27" ht="18.75" customHeight="1"/>
    <row r="28" ht="15">
      <c r="A28" s="99" t="s">
        <v>478</v>
      </c>
    </row>
    <row r="29" spans="1:3" ht="15">
      <c r="A29" s="38" t="s">
        <v>526</v>
      </c>
      <c r="C29" s="64"/>
    </row>
    <row r="30" ht="15">
      <c r="C30" s="64"/>
    </row>
    <row r="31" spans="1:4" ht="15">
      <c r="A31" s="64" t="s">
        <v>459</v>
      </c>
      <c r="B31" s="27"/>
      <c r="D31" s="64" t="s">
        <v>527</v>
      </c>
    </row>
    <row r="32" spans="1:4" ht="15">
      <c r="A32" s="64" t="s">
        <v>460</v>
      </c>
      <c r="B32" s="27"/>
      <c r="D32" s="64" t="s">
        <v>89</v>
      </c>
    </row>
  </sheetData>
  <sheetProtection/>
  <mergeCells count="3">
    <mergeCell ref="A1:E1"/>
    <mergeCell ref="A3:E3"/>
    <mergeCell ref="A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33"/>
  <sheetViews>
    <sheetView zoomScalePageLayoutView="0" workbookViewId="0" topLeftCell="A1">
      <selection activeCell="AA32" sqref="AA3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1" width="9.140625" style="21" customWidth="1"/>
    <col min="12" max="16384" width="9.140625" style="21" customWidth="1"/>
  </cols>
  <sheetData>
    <row r="1" spans="1:13" s="16" customFormat="1" ht="15.75">
      <c r="A1" s="319" t="s">
        <v>547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s="16" customFormat="1" ht="15.75">
      <c r="A2" s="314" t="s">
        <v>473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s="16" customFormat="1" ht="15.75">
      <c r="A3" s="314" t="s">
        <v>191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ht="15.75">
      <c r="A4" s="314" t="s">
        <v>192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1" ht="15.75">
      <c r="A5" s="43"/>
      <c r="B5" s="43"/>
      <c r="C5" s="16"/>
      <c r="D5" s="16"/>
      <c r="E5" s="16"/>
      <c r="F5" s="16"/>
      <c r="G5" s="16"/>
      <c r="H5" s="16"/>
      <c r="I5" s="16"/>
      <c r="J5" s="16"/>
      <c r="K5" s="16"/>
    </row>
    <row r="6" spans="1:13" s="3" customFormat="1" ht="15.75">
      <c r="A6" s="1"/>
      <c r="B6" s="1" t="s">
        <v>0</v>
      </c>
      <c r="C6" s="45" t="s">
        <v>1</v>
      </c>
      <c r="D6" s="45" t="s">
        <v>2</v>
      </c>
      <c r="E6" s="45" t="s">
        <v>3</v>
      </c>
      <c r="F6" s="45" t="s">
        <v>6</v>
      </c>
      <c r="G6" s="129" t="s">
        <v>58</v>
      </c>
      <c r="H6" s="129" t="s">
        <v>59</v>
      </c>
      <c r="I6" s="1" t="s">
        <v>60</v>
      </c>
      <c r="J6" s="1" t="s">
        <v>105</v>
      </c>
      <c r="K6" s="1" t="s">
        <v>106</v>
      </c>
      <c r="L6" s="1" t="s">
        <v>61</v>
      </c>
      <c r="M6" s="1" t="s">
        <v>107</v>
      </c>
    </row>
    <row r="7" spans="1:13" s="3" customFormat="1" ht="15.75">
      <c r="A7" s="1">
        <v>1</v>
      </c>
      <c r="B7" s="320" t="s">
        <v>9</v>
      </c>
      <c r="C7" s="316" t="s">
        <v>48</v>
      </c>
      <c r="D7" s="317"/>
      <c r="E7" s="317"/>
      <c r="F7" s="316" t="s">
        <v>102</v>
      </c>
      <c r="G7" s="317"/>
      <c r="H7" s="318"/>
      <c r="I7" s="4" t="s">
        <v>438</v>
      </c>
      <c r="J7" s="4" t="s">
        <v>470</v>
      </c>
      <c r="K7" s="316" t="s">
        <v>5</v>
      </c>
      <c r="L7" s="317"/>
      <c r="M7" s="318"/>
    </row>
    <row r="8" spans="1:13" s="3" customFormat="1" ht="47.25">
      <c r="A8" s="1">
        <v>2</v>
      </c>
      <c r="B8" s="321"/>
      <c r="C8" s="6" t="s">
        <v>4</v>
      </c>
      <c r="D8" s="6" t="s">
        <v>595</v>
      </c>
      <c r="E8" s="6" t="s">
        <v>597</v>
      </c>
      <c r="F8" s="6" t="s">
        <v>4</v>
      </c>
      <c r="G8" s="6" t="s">
        <v>571</v>
      </c>
      <c r="H8" s="6" t="s">
        <v>581</v>
      </c>
      <c r="I8" s="6" t="s">
        <v>4</v>
      </c>
      <c r="J8" s="6" t="s">
        <v>4</v>
      </c>
      <c r="K8" s="6" t="s">
        <v>4</v>
      </c>
      <c r="L8" s="6" t="s">
        <v>571</v>
      </c>
      <c r="M8" s="6" t="s">
        <v>581</v>
      </c>
    </row>
    <row r="9" spans="1:15" ht="15.75">
      <c r="A9" s="1">
        <v>3</v>
      </c>
      <c r="B9" s="46" t="s">
        <v>465</v>
      </c>
      <c r="C9" s="15">
        <f>Bevételek!C118+Bevételek!C119+Bevételek!C121+Bevételek!C122+Bevételek!C128</f>
        <v>3825</v>
      </c>
      <c r="D9" s="15">
        <f>Bevételek!D118+Bevételek!D119+Bevételek!D121+Bevételek!D122+Bevételek!D128</f>
        <v>3368</v>
      </c>
      <c r="E9" s="15">
        <f>Bevételek!E118+Bevételek!E119+Bevételek!E121+Bevételek!E122+Bevételek!E128</f>
        <v>2518</v>
      </c>
      <c r="F9" s="15">
        <v>3700</v>
      </c>
      <c r="G9" s="15">
        <v>3700</v>
      </c>
      <c r="H9" s="15">
        <v>3700</v>
      </c>
      <c r="I9" s="15">
        <v>3650</v>
      </c>
      <c r="J9" s="47"/>
      <c r="K9" s="47"/>
      <c r="L9" s="47"/>
      <c r="M9" s="47"/>
      <c r="N9" s="31"/>
      <c r="O9" s="31"/>
    </row>
    <row r="10" spans="1:15" ht="30">
      <c r="A10" s="1">
        <v>4</v>
      </c>
      <c r="B10" s="46" t="s">
        <v>466</v>
      </c>
      <c r="C10" s="15">
        <f>Bevételek!C165+Bevételek!C166+Bevételek!C167</f>
        <v>0</v>
      </c>
      <c r="D10" s="15">
        <f>Bevételek!D165+Bevételek!D166+Bevételek!D167</f>
        <v>0</v>
      </c>
      <c r="E10" s="15">
        <f>Bevételek!E165+Bevételek!E166+Bevételek!E167</f>
        <v>0</v>
      </c>
      <c r="F10" s="15">
        <v>0</v>
      </c>
      <c r="G10" s="15">
        <v>0</v>
      </c>
      <c r="H10" s="15">
        <v>0</v>
      </c>
      <c r="I10" s="15">
        <v>0</v>
      </c>
      <c r="J10" s="47"/>
      <c r="K10" s="47"/>
      <c r="L10" s="47"/>
      <c r="M10" s="47"/>
      <c r="N10" s="31"/>
      <c r="O10" s="31"/>
    </row>
    <row r="11" spans="1:15" ht="15.75">
      <c r="A11" s="1">
        <v>5</v>
      </c>
      <c r="B11" s="46" t="s">
        <v>33</v>
      </c>
      <c r="C11" s="15">
        <f>Bevételek!C126+Bevételek!C140+Bevételek!C150</f>
        <v>20</v>
      </c>
      <c r="D11" s="15">
        <f>Bevételek!D126+Bevételek!D140+Bevételek!D150</f>
        <v>20</v>
      </c>
      <c r="E11" s="15">
        <f>Bevételek!E126+Bevételek!E140+Bevételek!E150</f>
        <v>5</v>
      </c>
      <c r="F11" s="15">
        <v>15</v>
      </c>
      <c r="G11" s="15">
        <v>15</v>
      </c>
      <c r="H11" s="15">
        <v>15</v>
      </c>
      <c r="I11" s="15">
        <v>5</v>
      </c>
      <c r="J11" s="47"/>
      <c r="K11" s="47"/>
      <c r="L11" s="47"/>
      <c r="M11" s="47"/>
      <c r="N11" s="31"/>
      <c r="O11" s="31"/>
    </row>
    <row r="12" spans="1:15" ht="45">
      <c r="A12" s="1">
        <v>6</v>
      </c>
      <c r="B12" s="46" t="s">
        <v>34</v>
      </c>
      <c r="C12" s="15">
        <f>Bevételek!C149+Bevételek!C162+Bevételek!C163+Bevételek!C164+Bevételek!C205+Bevételek!C210+Bevételek!C214+Bevételek!C151</f>
        <v>859</v>
      </c>
      <c r="D12" s="15">
        <f>Bevételek!D149+Bevételek!D162+Bevételek!D163+Bevételek!D164+Bevételek!D205+Bevételek!D210+Bevételek!D214+Bevételek!D151</f>
        <v>2120</v>
      </c>
      <c r="E12" s="15">
        <f>Bevételek!E149+Bevételek!E162+Bevételek!E163+Bevételek!E164+Bevételek!E205+Bevételek!E210+Bevételek!E214+Bevételek!E151</f>
        <v>2091</v>
      </c>
      <c r="F12" s="15">
        <v>750</v>
      </c>
      <c r="G12" s="15">
        <v>750</v>
      </c>
      <c r="H12" s="15">
        <v>750</v>
      </c>
      <c r="I12" s="15">
        <v>730</v>
      </c>
      <c r="J12" s="47"/>
      <c r="K12" s="47"/>
      <c r="L12" s="47"/>
      <c r="M12" s="47"/>
      <c r="N12" s="31"/>
      <c r="O12" s="31"/>
    </row>
    <row r="13" spans="1:15" ht="15.75">
      <c r="A13" s="1">
        <v>7</v>
      </c>
      <c r="B13" s="46" t="s">
        <v>35</v>
      </c>
      <c r="C13" s="15">
        <f>Bevételek!C216</f>
        <v>0</v>
      </c>
      <c r="D13" s="15">
        <f>Bevételek!D216</f>
        <v>0</v>
      </c>
      <c r="E13" s="15">
        <f>Bevételek!E216</f>
        <v>0</v>
      </c>
      <c r="F13" s="15">
        <v>0</v>
      </c>
      <c r="G13" s="15">
        <v>0</v>
      </c>
      <c r="H13" s="15">
        <v>0</v>
      </c>
      <c r="I13" s="15">
        <v>0</v>
      </c>
      <c r="J13" s="47"/>
      <c r="K13" s="47"/>
      <c r="L13" s="47"/>
      <c r="M13" s="47"/>
      <c r="N13" s="31"/>
      <c r="O13" s="31"/>
    </row>
    <row r="14" spans="1:15" ht="30">
      <c r="A14" s="1">
        <v>8</v>
      </c>
      <c r="B14" s="46" t="s">
        <v>36</v>
      </c>
      <c r="C14" s="15">
        <f>Bevételek!C215</f>
        <v>0</v>
      </c>
      <c r="D14" s="15">
        <f>Bevételek!D215</f>
        <v>0</v>
      </c>
      <c r="E14" s="15">
        <f>Bevételek!E215</f>
        <v>0</v>
      </c>
      <c r="F14" s="15">
        <v>0</v>
      </c>
      <c r="G14" s="15">
        <v>0</v>
      </c>
      <c r="H14" s="15">
        <v>0</v>
      </c>
      <c r="I14" s="15">
        <v>0</v>
      </c>
      <c r="J14" s="47"/>
      <c r="K14" s="47"/>
      <c r="L14" s="47"/>
      <c r="M14" s="47"/>
      <c r="N14" s="31"/>
      <c r="O14" s="31"/>
    </row>
    <row r="15" spans="1:15" ht="30">
      <c r="A15" s="1">
        <v>9</v>
      </c>
      <c r="B15" s="46" t="s">
        <v>467</v>
      </c>
      <c r="C15" s="15">
        <f>Bevételek!C46+Bevételek!C101+Bevételek!C225+Bevételek!C238</f>
        <v>0</v>
      </c>
      <c r="D15" s="15">
        <f>Bevételek!D46+Bevételek!D101+Bevételek!D225+Bevételek!D238</f>
        <v>0</v>
      </c>
      <c r="E15" s="15">
        <f>Bevételek!E46+Bevételek!E101+Bevételek!E225+Bevételek!E238</f>
        <v>0</v>
      </c>
      <c r="F15" s="15">
        <v>0</v>
      </c>
      <c r="G15" s="15">
        <v>0</v>
      </c>
      <c r="H15" s="15">
        <v>0</v>
      </c>
      <c r="I15" s="15">
        <v>0</v>
      </c>
      <c r="J15" s="47"/>
      <c r="K15" s="47"/>
      <c r="L15" s="47"/>
      <c r="M15" s="47"/>
      <c r="N15" s="31"/>
      <c r="O15" s="31"/>
    </row>
    <row r="16" spans="1:15" s="23" customFormat="1" ht="15.75">
      <c r="A16" s="1">
        <v>10</v>
      </c>
      <c r="B16" s="48" t="s">
        <v>62</v>
      </c>
      <c r="C16" s="18">
        <f aca="true" t="shared" si="0" ref="C16:I16">SUM(C9:C15)</f>
        <v>4704</v>
      </c>
      <c r="D16" s="18">
        <f>SUM(D9:D15)</f>
        <v>5508</v>
      </c>
      <c r="E16" s="18">
        <f>SUM(E9:E15)</f>
        <v>4614</v>
      </c>
      <c r="F16" s="18">
        <f t="shared" si="0"/>
        <v>4465</v>
      </c>
      <c r="G16" s="18">
        <f t="shared" si="0"/>
        <v>4465</v>
      </c>
      <c r="H16" s="18">
        <f t="shared" si="0"/>
        <v>4465</v>
      </c>
      <c r="I16" s="18">
        <f t="shared" si="0"/>
        <v>4385</v>
      </c>
      <c r="J16" s="47"/>
      <c r="K16" s="47"/>
      <c r="L16" s="47"/>
      <c r="M16" s="47"/>
      <c r="N16" s="31"/>
      <c r="O16" s="31"/>
    </row>
    <row r="17" spans="1:15" ht="15.75">
      <c r="A17" s="1">
        <v>11</v>
      </c>
      <c r="B17" s="48" t="s">
        <v>63</v>
      </c>
      <c r="C17" s="18">
        <f aca="true" t="shared" si="1" ref="C17:I17">ROUNDDOWN(C16*0.5,0)</f>
        <v>2352</v>
      </c>
      <c r="D17" s="18">
        <f>ROUNDDOWN(D16*0.5,0)</f>
        <v>2754</v>
      </c>
      <c r="E17" s="18">
        <f>ROUNDDOWN(E16*0.5,0)</f>
        <v>2307</v>
      </c>
      <c r="F17" s="18">
        <f t="shared" si="1"/>
        <v>2232</v>
      </c>
      <c r="G17" s="18">
        <f t="shared" si="1"/>
        <v>2232</v>
      </c>
      <c r="H17" s="18">
        <f t="shared" si="1"/>
        <v>2232</v>
      </c>
      <c r="I17" s="18">
        <f t="shared" si="1"/>
        <v>2192</v>
      </c>
      <c r="J17" s="47"/>
      <c r="K17" s="47"/>
      <c r="L17" s="47"/>
      <c r="M17" s="47"/>
      <c r="N17" s="31"/>
      <c r="O17" s="31"/>
    </row>
    <row r="18" spans="1:15" ht="30">
      <c r="A18" s="1">
        <v>12</v>
      </c>
      <c r="B18" s="46" t="s">
        <v>38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f aca="true" t="shared" si="2" ref="K18:K24">C18+F18+I18+J18</f>
        <v>0</v>
      </c>
      <c r="L18" s="15">
        <f aca="true" t="shared" si="3" ref="L18:L24">D18+G18+I18+J18</f>
        <v>0</v>
      </c>
      <c r="M18" s="15">
        <f aca="true" t="shared" si="4" ref="M18:M24">E18+I18+J18+K18</f>
        <v>0</v>
      </c>
      <c r="N18" s="31"/>
      <c r="O18" s="31"/>
    </row>
    <row r="19" spans="1:15" ht="30">
      <c r="A19" s="1">
        <v>13</v>
      </c>
      <c r="B19" s="46" t="s">
        <v>45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f t="shared" si="2"/>
        <v>0</v>
      </c>
      <c r="L19" s="15">
        <f t="shared" si="3"/>
        <v>0</v>
      </c>
      <c r="M19" s="15">
        <f t="shared" si="4"/>
        <v>0</v>
      </c>
      <c r="N19" s="31"/>
      <c r="O19" s="31"/>
    </row>
    <row r="20" spans="1:15" ht="15.75">
      <c r="A20" s="1">
        <v>14</v>
      </c>
      <c r="B20" s="46" t="s">
        <v>40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31"/>
      <c r="O20" s="31"/>
    </row>
    <row r="21" spans="1:15" ht="15.75">
      <c r="A21" s="1">
        <v>15</v>
      </c>
      <c r="B21" s="46" t="s">
        <v>41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31"/>
      <c r="O21" s="31"/>
    </row>
    <row r="22" spans="1:15" ht="15.75">
      <c r="A22" s="1">
        <v>16</v>
      </c>
      <c r="B22" s="46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31"/>
      <c r="O22" s="31"/>
    </row>
    <row r="23" spans="1:15" ht="15.75">
      <c r="A23" s="1">
        <v>17</v>
      </c>
      <c r="B23" s="46" t="s">
        <v>46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31"/>
      <c r="O23" s="31"/>
    </row>
    <row r="24" spans="1:15" ht="30">
      <c r="A24" s="1">
        <v>18</v>
      </c>
      <c r="B24" s="46" t="s">
        <v>101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31"/>
      <c r="O24" s="31"/>
    </row>
    <row r="25" spans="1:15" s="23" customFormat="1" ht="15.75">
      <c r="A25" s="1">
        <v>19</v>
      </c>
      <c r="B25" s="48" t="s">
        <v>64</v>
      </c>
      <c r="C25" s="18">
        <f aca="true" t="shared" si="5" ref="C25:L25">SUM(C18:C24)</f>
        <v>0</v>
      </c>
      <c r="D25" s="18">
        <f t="shared" si="5"/>
        <v>0</v>
      </c>
      <c r="E25" s="18">
        <f>SUM(E18:E24)</f>
        <v>0</v>
      </c>
      <c r="F25" s="18">
        <f t="shared" si="5"/>
        <v>0</v>
      </c>
      <c r="G25" s="18">
        <f t="shared" si="5"/>
        <v>0</v>
      </c>
      <c r="H25" s="18">
        <f>SUM(H18:H24)</f>
        <v>0</v>
      </c>
      <c r="I25" s="18">
        <f t="shared" si="5"/>
        <v>0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>SUM(M18:M24)</f>
        <v>0</v>
      </c>
      <c r="N25" s="31"/>
      <c r="O25" s="31"/>
    </row>
    <row r="26" spans="1:15" s="23" customFormat="1" ht="29.25">
      <c r="A26" s="1">
        <v>20</v>
      </c>
      <c r="B26" s="48" t="s">
        <v>65</v>
      </c>
      <c r="C26" s="18">
        <f aca="true" t="shared" si="6" ref="C26:I26">C17-C25</f>
        <v>2352</v>
      </c>
      <c r="D26" s="18">
        <f t="shared" si="6"/>
        <v>2754</v>
      </c>
      <c r="E26" s="18">
        <f t="shared" si="6"/>
        <v>2307</v>
      </c>
      <c r="F26" s="18">
        <f t="shared" si="6"/>
        <v>2232</v>
      </c>
      <c r="G26" s="18">
        <f t="shared" si="6"/>
        <v>2232</v>
      </c>
      <c r="H26" s="18">
        <f t="shared" si="6"/>
        <v>2232</v>
      </c>
      <c r="I26" s="18">
        <f t="shared" si="6"/>
        <v>2192</v>
      </c>
      <c r="J26" s="47"/>
      <c r="K26" s="47"/>
      <c r="L26" s="47"/>
      <c r="M26" s="47"/>
      <c r="N26" s="31"/>
      <c r="O26" s="31"/>
    </row>
    <row r="27" spans="1:15" s="23" customFormat="1" ht="42.75">
      <c r="A27" s="1">
        <v>21</v>
      </c>
      <c r="B27" s="49" t="s">
        <v>462</v>
      </c>
      <c r="C27" s="18">
        <f aca="true" t="shared" si="7" ref="C27:K27">SUM(C28:C32)</f>
        <v>0</v>
      </c>
      <c r="D27" s="18">
        <f t="shared" si="7"/>
        <v>0</v>
      </c>
      <c r="E27" s="18">
        <f>SUM(E28:E32)</f>
        <v>0</v>
      </c>
      <c r="F27" s="18">
        <f t="shared" si="7"/>
        <v>24130</v>
      </c>
      <c r="G27" s="18">
        <f t="shared" si="7"/>
        <v>32130</v>
      </c>
      <c r="H27" s="18">
        <f t="shared" si="7"/>
        <v>24130</v>
      </c>
      <c r="I27" s="18">
        <f t="shared" si="7"/>
        <v>43749</v>
      </c>
      <c r="J27" s="18">
        <f t="shared" si="7"/>
        <v>0</v>
      </c>
      <c r="K27" s="18">
        <f t="shared" si="7"/>
        <v>67879</v>
      </c>
      <c r="L27" s="18">
        <f>SUM(L28:L32)</f>
        <v>75879</v>
      </c>
      <c r="M27" s="18">
        <f>SUM(M28:M32)</f>
        <v>67879</v>
      </c>
      <c r="N27" s="31"/>
      <c r="O27" s="31"/>
    </row>
    <row r="28" spans="1:15" ht="30">
      <c r="A28" s="1">
        <v>22</v>
      </c>
      <c r="B28" s="46" t="s">
        <v>469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f>C28+F28+I28+J28</f>
        <v>0</v>
      </c>
      <c r="L28" s="15">
        <f>D28+G28+I28+J28</f>
        <v>0</v>
      </c>
      <c r="M28" s="15">
        <f>E28+I28+J28+K28</f>
        <v>0</v>
      </c>
      <c r="N28" s="31"/>
      <c r="O28" s="31"/>
    </row>
    <row r="29" spans="1:15" ht="45">
      <c r="A29" s="1">
        <v>23</v>
      </c>
      <c r="B29" s="46" t="s">
        <v>137</v>
      </c>
      <c r="C29" s="15">
        <v>0</v>
      </c>
      <c r="D29" s="15">
        <v>0</v>
      </c>
      <c r="E29" s="15">
        <v>0</v>
      </c>
      <c r="F29" s="15">
        <v>24130</v>
      </c>
      <c r="G29" s="15">
        <v>32130</v>
      </c>
      <c r="H29" s="15">
        <v>24130</v>
      </c>
      <c r="I29" s="15">
        <v>43749</v>
      </c>
      <c r="J29" s="15">
        <v>0</v>
      </c>
      <c r="K29" s="15">
        <f>C29+F29+I29+J29</f>
        <v>67879</v>
      </c>
      <c r="L29" s="15">
        <f>D29+G29+I29+J29</f>
        <v>75879</v>
      </c>
      <c r="M29" s="15">
        <f>E29+I29+J29+H29</f>
        <v>67879</v>
      </c>
      <c r="N29" s="31"/>
      <c r="O29" s="31"/>
    </row>
    <row r="30" spans="1:15" ht="30">
      <c r="A30" s="1">
        <v>24</v>
      </c>
      <c r="B30" s="46" t="s">
        <v>103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f>C30+F30+I30+J30</f>
        <v>0</v>
      </c>
      <c r="L30" s="15">
        <f>D30+G30+I30+J30</f>
        <v>0</v>
      </c>
      <c r="M30" s="15">
        <f>E30+I30+J30+K30</f>
        <v>0</v>
      </c>
      <c r="N30" s="31"/>
      <c r="O30" s="31"/>
    </row>
    <row r="31" spans="1:15" ht="15.75">
      <c r="A31" s="1">
        <v>25</v>
      </c>
      <c r="B31" s="46" t="s">
        <v>100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>C31+F31+I31+J31</f>
        <v>0</v>
      </c>
      <c r="L31" s="15">
        <f>D31+G31+I31+J31</f>
        <v>0</v>
      </c>
      <c r="M31" s="15">
        <f>E31+I31+J31+K31</f>
        <v>0</v>
      </c>
      <c r="N31" s="31"/>
      <c r="O31" s="31"/>
    </row>
    <row r="32" spans="1:15" ht="45">
      <c r="A32" s="1">
        <v>26</v>
      </c>
      <c r="B32" s="46" t="s">
        <v>461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>C32+F32+I32+J32</f>
        <v>0</v>
      </c>
      <c r="L32" s="15">
        <f>D32+G32+I32+J32</f>
        <v>0</v>
      </c>
      <c r="M32" s="15">
        <f>E32+I32+J32+K32</f>
        <v>0</v>
      </c>
      <c r="N32" s="31"/>
      <c r="O32" s="31"/>
    </row>
    <row r="33" spans="12:13" ht="15">
      <c r="L33" s="133"/>
      <c r="M33" s="133"/>
    </row>
  </sheetData>
  <sheetProtection/>
  <mergeCells count="8">
    <mergeCell ref="A1:M1"/>
    <mergeCell ref="A2:M2"/>
    <mergeCell ref="A3:M3"/>
    <mergeCell ref="A4:M4"/>
    <mergeCell ref="F7:H7"/>
    <mergeCell ref="B7:B8"/>
    <mergeCell ref="K7:M7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66" r:id="rId1"/>
  <headerFooter>
    <oddHeader>&amp;R&amp;"Arial,Normál"&amp;10 3. melléklet a 4/2016.(IV.27.)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AA32" sqref="AA32"/>
    </sheetView>
  </sheetViews>
  <sheetFormatPr defaultColWidth="9.140625" defaultRowHeight="15"/>
  <cols>
    <col min="1" max="1" width="4.57421875" style="148" customWidth="1"/>
    <col min="2" max="2" width="57.7109375" style="127" bestFit="1" customWidth="1"/>
    <col min="3" max="3" width="16.8515625" style="149" customWidth="1"/>
    <col min="4" max="16384" width="9.140625" style="127" customWidth="1"/>
  </cols>
  <sheetData>
    <row r="1" spans="1:3" ht="18.75">
      <c r="A1" s="319" t="s">
        <v>610</v>
      </c>
      <c r="B1" s="319"/>
      <c r="C1" s="319"/>
    </row>
    <row r="2" spans="1:3" ht="18.75">
      <c r="A2" s="314" t="s">
        <v>611</v>
      </c>
      <c r="B2" s="314"/>
      <c r="C2" s="314"/>
    </row>
    <row r="3" spans="1:3" ht="18.75">
      <c r="A3" s="141"/>
      <c r="B3" s="141"/>
      <c r="C3" s="142"/>
    </row>
    <row r="4" spans="1:3" ht="18.75">
      <c r="A4" s="1"/>
      <c r="B4" s="1" t="s">
        <v>0</v>
      </c>
      <c r="C4" s="129" t="s">
        <v>1</v>
      </c>
    </row>
    <row r="5" spans="1:3" ht="18.75">
      <c r="A5" s="1">
        <v>1</v>
      </c>
      <c r="B5" s="143" t="s">
        <v>9</v>
      </c>
      <c r="C5" s="144" t="s">
        <v>612</v>
      </c>
    </row>
    <row r="6" spans="1:3" ht="18.75">
      <c r="A6" s="1">
        <v>2</v>
      </c>
      <c r="B6" s="145" t="s">
        <v>613</v>
      </c>
      <c r="C6" s="146">
        <v>37608</v>
      </c>
    </row>
    <row r="7" spans="1:3" ht="18.75">
      <c r="A7" s="1">
        <v>3</v>
      </c>
      <c r="B7" s="145" t="s">
        <v>614</v>
      </c>
      <c r="C7" s="146">
        <v>40152</v>
      </c>
    </row>
    <row r="8" spans="1:3" ht="18.75">
      <c r="A8" s="1">
        <v>4</v>
      </c>
      <c r="B8" s="145" t="s">
        <v>615</v>
      </c>
      <c r="C8" s="147">
        <f>C6-C7</f>
        <v>-2544</v>
      </c>
    </row>
    <row r="9" spans="1:3" ht="18.75">
      <c r="A9" s="1">
        <v>5</v>
      </c>
      <c r="B9" s="145" t="s">
        <v>616</v>
      </c>
      <c r="C9" s="146">
        <v>7289</v>
      </c>
    </row>
    <row r="10" spans="1:3" ht="18.75">
      <c r="A10" s="1">
        <v>6</v>
      </c>
      <c r="B10" s="145" t="s">
        <v>617</v>
      </c>
      <c r="C10" s="146">
        <v>297</v>
      </c>
    </row>
    <row r="11" spans="1:3" ht="18.75">
      <c r="A11" s="1">
        <v>7</v>
      </c>
      <c r="B11" s="145" t="s">
        <v>618</v>
      </c>
      <c r="C11" s="147">
        <f>C9-C10</f>
        <v>6992</v>
      </c>
    </row>
    <row r="12" spans="1:3" s="128" customFormat="1" ht="18.75">
      <c r="A12" s="1">
        <v>8</v>
      </c>
      <c r="B12" s="145" t="s">
        <v>619</v>
      </c>
      <c r="C12" s="147">
        <f>C8+C11</f>
        <v>4448</v>
      </c>
    </row>
    <row r="13" spans="1:3" ht="18.75">
      <c r="A13" s="1">
        <v>9</v>
      </c>
      <c r="B13" s="145" t="s">
        <v>620</v>
      </c>
      <c r="C13" s="146">
        <v>0</v>
      </c>
    </row>
    <row r="14" spans="1:3" ht="18.75">
      <c r="A14" s="1">
        <v>10</v>
      </c>
      <c r="B14" s="145" t="s">
        <v>621</v>
      </c>
      <c r="C14" s="146">
        <v>0</v>
      </c>
    </row>
    <row r="15" spans="1:3" ht="18.75">
      <c r="A15" s="1">
        <v>11</v>
      </c>
      <c r="B15" s="145" t="s">
        <v>622</v>
      </c>
      <c r="C15" s="147">
        <f>C13-C14</f>
        <v>0</v>
      </c>
    </row>
    <row r="16" spans="1:3" ht="18.75">
      <c r="A16" s="1">
        <v>12</v>
      </c>
      <c r="B16" s="145" t="s">
        <v>623</v>
      </c>
      <c r="C16" s="146">
        <v>0</v>
      </c>
    </row>
    <row r="17" spans="1:3" ht="18.75">
      <c r="A17" s="1">
        <v>13</v>
      </c>
      <c r="B17" s="145" t="s">
        <v>624</v>
      </c>
      <c r="C17" s="146">
        <v>0</v>
      </c>
    </row>
    <row r="18" spans="1:3" s="128" customFormat="1" ht="18.75">
      <c r="A18" s="1">
        <v>14</v>
      </c>
      <c r="B18" s="145" t="s">
        <v>625</v>
      </c>
      <c r="C18" s="147">
        <f>C16+C17</f>
        <v>0</v>
      </c>
    </row>
    <row r="19" spans="1:3" s="128" customFormat="1" ht="18.75">
      <c r="A19" s="1">
        <v>15</v>
      </c>
      <c r="B19" s="145" t="s">
        <v>626</v>
      </c>
      <c r="C19" s="147">
        <f>C15+C18</f>
        <v>0</v>
      </c>
    </row>
    <row r="20" spans="1:3" s="128" customFormat="1" ht="18.75">
      <c r="A20" s="1">
        <v>16</v>
      </c>
      <c r="B20" s="145" t="s">
        <v>627</v>
      </c>
      <c r="C20" s="147">
        <f>C12+C19</f>
        <v>4448</v>
      </c>
    </row>
    <row r="21" spans="1:3" s="128" customFormat="1" ht="18.75">
      <c r="A21" s="1">
        <v>17</v>
      </c>
      <c r="B21" s="145" t="s">
        <v>628</v>
      </c>
      <c r="C21" s="147">
        <v>4448</v>
      </c>
    </row>
    <row r="22" spans="1:3" s="128" customFormat="1" ht="18.75">
      <c r="A22" s="1">
        <v>18</v>
      </c>
      <c r="B22" s="145" t="s">
        <v>629</v>
      </c>
      <c r="C22" s="147">
        <f>C12-C21</f>
        <v>0</v>
      </c>
    </row>
    <row r="23" spans="1:3" s="128" customFormat="1" ht="18.75">
      <c r="A23" s="1">
        <v>19</v>
      </c>
      <c r="B23" s="145" t="s">
        <v>630</v>
      </c>
      <c r="C23" s="147">
        <f>C19*0.1</f>
        <v>0</v>
      </c>
    </row>
    <row r="24" spans="1:3" s="128" customFormat="1" ht="18.75">
      <c r="A24" s="1">
        <v>20</v>
      </c>
      <c r="B24" s="145" t="s">
        <v>631</v>
      </c>
      <c r="C24" s="147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 4. melléklet a 4/2016.(IV.27.)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A32" sqref="AA32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12" t="s">
        <v>610</v>
      </c>
      <c r="B1" s="312"/>
      <c r="C1" s="312"/>
      <c r="D1" s="312"/>
      <c r="E1" s="312"/>
      <c r="F1" s="312"/>
    </row>
    <row r="2" spans="1:6" s="2" customFormat="1" ht="15.75">
      <c r="A2" s="312" t="s">
        <v>632</v>
      </c>
      <c r="B2" s="312"/>
      <c r="C2" s="312"/>
      <c r="D2" s="312"/>
      <c r="E2" s="312"/>
      <c r="F2" s="312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51"/>
      <c r="B5" s="151" t="s">
        <v>0</v>
      </c>
      <c r="C5" s="151" t="s">
        <v>1</v>
      </c>
      <c r="D5" s="151" t="s">
        <v>2</v>
      </c>
      <c r="E5" s="151" t="s">
        <v>3</v>
      </c>
      <c r="F5" s="151" t="s">
        <v>6</v>
      </c>
      <c r="G5" s="151" t="s">
        <v>58</v>
      </c>
    </row>
    <row r="6" spans="1:7" ht="15.75">
      <c r="A6" s="151">
        <v>1</v>
      </c>
      <c r="B6" s="89" t="s">
        <v>633</v>
      </c>
      <c r="C6" s="152">
        <v>42004</v>
      </c>
      <c r="D6" s="152">
        <v>42369</v>
      </c>
      <c r="E6" s="89" t="s">
        <v>634</v>
      </c>
      <c r="F6" s="152">
        <v>42004</v>
      </c>
      <c r="G6" s="152">
        <v>42369</v>
      </c>
    </row>
    <row r="7" spans="1:7" ht="15.75">
      <c r="A7" s="151">
        <v>2</v>
      </c>
      <c r="B7" s="153" t="s">
        <v>635</v>
      </c>
      <c r="C7" s="150">
        <v>114752457</v>
      </c>
      <c r="D7" s="150">
        <v>148730855</v>
      </c>
      <c r="E7" s="153" t="s">
        <v>636</v>
      </c>
      <c r="F7" s="150">
        <v>114186659</v>
      </c>
      <c r="G7" s="150">
        <v>128287410</v>
      </c>
    </row>
    <row r="8" spans="1:7" ht="15.75">
      <c r="A8" s="151">
        <v>3</v>
      </c>
      <c r="B8" s="153" t="s">
        <v>637</v>
      </c>
      <c r="C8" s="150">
        <v>0</v>
      </c>
      <c r="D8" s="150">
        <v>0</v>
      </c>
      <c r="E8" s="153" t="s">
        <v>638</v>
      </c>
      <c r="F8" s="150">
        <v>1016307</v>
      </c>
      <c r="G8" s="150">
        <v>1200575</v>
      </c>
    </row>
    <row r="9" spans="1:7" ht="15.75">
      <c r="A9" s="151">
        <v>4</v>
      </c>
      <c r="B9" s="153" t="s">
        <v>639</v>
      </c>
      <c r="C9" s="150">
        <v>7416367</v>
      </c>
      <c r="D9" s="150">
        <v>5170977</v>
      </c>
      <c r="E9" s="322" t="s">
        <v>640</v>
      </c>
      <c r="F9" s="324">
        <v>0</v>
      </c>
      <c r="G9" s="324">
        <v>0</v>
      </c>
    </row>
    <row r="10" spans="1:7" ht="15.75">
      <c r="A10" s="151">
        <v>5</v>
      </c>
      <c r="B10" s="153" t="s">
        <v>641</v>
      </c>
      <c r="C10" s="150">
        <v>295828</v>
      </c>
      <c r="D10" s="150">
        <v>221211</v>
      </c>
      <c r="E10" s="323"/>
      <c r="F10" s="325"/>
      <c r="G10" s="325"/>
    </row>
    <row r="11" spans="1:7" ht="15.75">
      <c r="A11" s="151">
        <v>6</v>
      </c>
      <c r="B11" s="153" t="s">
        <v>642</v>
      </c>
      <c r="C11" s="150">
        <v>113693</v>
      </c>
      <c r="D11" s="150">
        <v>0</v>
      </c>
      <c r="E11" s="326" t="s">
        <v>643</v>
      </c>
      <c r="F11" s="308">
        <v>7375379</v>
      </c>
      <c r="G11" s="308">
        <v>24635058</v>
      </c>
    </row>
    <row r="12" spans="1:7" ht="15.75">
      <c r="A12" s="151">
        <v>7</v>
      </c>
      <c r="B12" s="153" t="s">
        <v>644</v>
      </c>
      <c r="C12" s="150">
        <v>0</v>
      </c>
      <c r="D12" s="150">
        <v>0</v>
      </c>
      <c r="E12" s="326"/>
      <c r="F12" s="308"/>
      <c r="G12" s="308"/>
    </row>
    <row r="13" spans="1:7" ht="15.75">
      <c r="A13" s="151">
        <v>8</v>
      </c>
      <c r="B13" s="154" t="s">
        <v>645</v>
      </c>
      <c r="C13" s="155">
        <f>SUM(C7:C12)</f>
        <v>122578345</v>
      </c>
      <c r="D13" s="155">
        <f>SUM(D7:D12)</f>
        <v>154123043</v>
      </c>
      <c r="E13" s="154" t="s">
        <v>646</v>
      </c>
      <c r="F13" s="155">
        <f>SUM(F7:F12)</f>
        <v>122578345</v>
      </c>
      <c r="G13" s="155">
        <f>SUM(G7:G12)</f>
        <v>154123043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300" verticalDpi="300" orientation="landscape" paperSize="9" scale="97" r:id="rId1"/>
  <headerFooter>
    <oddHeader>&amp;R&amp;"Arial,Normál"&amp;10 5. melléklet a 4/2016.(IV.27.)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312" t="s">
        <v>548</v>
      </c>
      <c r="B1" s="312"/>
      <c r="C1" s="312"/>
      <c r="D1" s="312"/>
      <c r="E1" s="312"/>
      <c r="F1" s="312"/>
    </row>
    <row r="2" spans="1:6" s="2" customFormat="1" ht="15.75">
      <c r="A2" s="312" t="s">
        <v>30</v>
      </c>
      <c r="B2" s="312"/>
      <c r="C2" s="312"/>
      <c r="D2" s="312"/>
      <c r="E2" s="312"/>
      <c r="F2" s="312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327" t="s">
        <v>9</v>
      </c>
      <c r="C5" s="6" t="s">
        <v>48</v>
      </c>
      <c r="D5" s="6" t="s">
        <v>102</v>
      </c>
      <c r="E5" s="6" t="s">
        <v>438</v>
      </c>
      <c r="F5" s="6" t="s">
        <v>5</v>
      </c>
    </row>
    <row r="6" spans="1:7" s="10" customFormat="1" ht="15.75">
      <c r="A6" s="1">
        <v>2</v>
      </c>
      <c r="B6" s="328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18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19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20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21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22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23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26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24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25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27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21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28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
4. melléklet a 4/2015.(III.5.)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A16">
      <selection activeCell="F21" sqref="F21"/>
    </sheetView>
  </sheetViews>
  <sheetFormatPr defaultColWidth="9.140625" defaultRowHeight="15"/>
  <cols>
    <col min="1" max="1" width="36.7109375" style="0" customWidth="1"/>
    <col min="2" max="5" width="9.140625" style="0" customWidth="1"/>
    <col min="6" max="6" width="8.140625" style="0" customWidth="1"/>
    <col min="7" max="7" width="36.7109375" style="0" customWidth="1"/>
    <col min="12" max="12" width="8.140625" style="0" customWidth="1"/>
  </cols>
  <sheetData>
    <row r="1" spans="1:12" s="2" customFormat="1" ht="15.75" customHeight="1">
      <c r="A1" s="329" t="s">
        <v>549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2" s="2" customFormat="1" ht="15.75">
      <c r="A2" s="312" t="s">
        <v>14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2:6" ht="15">
      <c r="B3" s="41"/>
      <c r="C3" s="41"/>
      <c r="D3" s="41"/>
      <c r="E3" s="41"/>
      <c r="F3" s="41"/>
    </row>
    <row r="4" spans="1:12" s="11" customFormat="1" ht="47.25">
      <c r="A4" s="89" t="s">
        <v>9</v>
      </c>
      <c r="B4" s="4" t="s">
        <v>474</v>
      </c>
      <c r="C4" s="4" t="s">
        <v>475</v>
      </c>
      <c r="D4" s="4" t="s">
        <v>476</v>
      </c>
      <c r="E4" s="4" t="s">
        <v>595</v>
      </c>
      <c r="F4" s="4" t="s">
        <v>597</v>
      </c>
      <c r="G4" s="89" t="s">
        <v>9</v>
      </c>
      <c r="H4" s="4" t="s">
        <v>474</v>
      </c>
      <c r="I4" s="4" t="s">
        <v>475</v>
      </c>
      <c r="J4" s="4" t="s">
        <v>476</v>
      </c>
      <c r="K4" s="4" t="s">
        <v>595</v>
      </c>
      <c r="L4" s="4" t="s">
        <v>597</v>
      </c>
    </row>
    <row r="5" spans="1:12" s="96" customFormat="1" ht="16.5">
      <c r="A5" s="310" t="s">
        <v>55</v>
      </c>
      <c r="B5" s="310"/>
      <c r="C5" s="310"/>
      <c r="D5" s="310"/>
      <c r="E5" s="310"/>
      <c r="F5" s="310"/>
      <c r="G5" s="310" t="s">
        <v>151</v>
      </c>
      <c r="H5" s="310"/>
      <c r="I5" s="310"/>
      <c r="J5" s="310"/>
      <c r="K5" s="310"/>
      <c r="L5" s="310"/>
    </row>
    <row r="6" spans="1:12" s="11" customFormat="1" ht="31.5">
      <c r="A6" s="91" t="s">
        <v>342</v>
      </c>
      <c r="B6" s="5">
        <v>16059</v>
      </c>
      <c r="C6" s="5">
        <v>7261</v>
      </c>
      <c r="D6" s="5">
        <f>Összesen!L7</f>
        <v>7770</v>
      </c>
      <c r="E6" s="5">
        <f>Összesen!M7</f>
        <v>8160</v>
      </c>
      <c r="F6" s="5">
        <f>Összesen!N7</f>
        <v>8160</v>
      </c>
      <c r="G6" s="93" t="s">
        <v>47</v>
      </c>
      <c r="H6" s="5">
        <v>4542</v>
      </c>
      <c r="I6" s="5">
        <v>3701</v>
      </c>
      <c r="J6" s="5">
        <f>Összesen!Y7</f>
        <v>4084</v>
      </c>
      <c r="K6" s="5">
        <f>Összesen!Z7</f>
        <v>3580</v>
      </c>
      <c r="L6" s="5">
        <f>Összesen!AA7</f>
        <v>2996</v>
      </c>
    </row>
    <row r="7" spans="1:12" s="11" customFormat="1" ht="30">
      <c r="A7" s="91" t="s">
        <v>365</v>
      </c>
      <c r="B7" s="5">
        <v>2603</v>
      </c>
      <c r="C7" s="5">
        <v>4114</v>
      </c>
      <c r="D7" s="5">
        <f>Összesen!L8</f>
        <v>4130</v>
      </c>
      <c r="E7" s="5">
        <f>Összesen!M8</f>
        <v>3688</v>
      </c>
      <c r="F7" s="5">
        <f>Összesen!N8</f>
        <v>2854</v>
      </c>
      <c r="G7" s="93" t="s">
        <v>91</v>
      </c>
      <c r="H7" s="5">
        <v>1159</v>
      </c>
      <c r="I7" s="5">
        <v>808</v>
      </c>
      <c r="J7" s="5">
        <f>Összesen!Y8</f>
        <v>893</v>
      </c>
      <c r="K7" s="5">
        <f>Összesen!Z8</f>
        <v>848</v>
      </c>
      <c r="L7" s="5">
        <f>Összesen!AA8</f>
        <v>743</v>
      </c>
    </row>
    <row r="8" spans="1:12" s="11" customFormat="1" ht="15.75">
      <c r="A8" s="91" t="s">
        <v>55</v>
      </c>
      <c r="B8" s="5">
        <v>3848</v>
      </c>
      <c r="C8" s="5">
        <v>1905</v>
      </c>
      <c r="D8" s="5">
        <f>Összesen!L9</f>
        <v>1150</v>
      </c>
      <c r="E8" s="5">
        <f>Összesen!M9</f>
        <v>2236</v>
      </c>
      <c r="F8" s="5">
        <f>Összesen!N9</f>
        <v>2197</v>
      </c>
      <c r="G8" s="93" t="s">
        <v>92</v>
      </c>
      <c r="H8" s="5">
        <v>2731</v>
      </c>
      <c r="I8" s="5">
        <v>14052</v>
      </c>
      <c r="J8" s="5">
        <f>Összesen!Y9</f>
        <v>6570</v>
      </c>
      <c r="K8" s="5">
        <f>Összesen!Z9</f>
        <v>7499</v>
      </c>
      <c r="L8" s="5">
        <f>Összesen!AA9</f>
        <v>6566</v>
      </c>
    </row>
    <row r="9" spans="1:12" s="11" customFormat="1" ht="15.75">
      <c r="A9" s="313" t="s">
        <v>432</v>
      </c>
      <c r="B9" s="308">
        <v>500</v>
      </c>
      <c r="C9" s="308"/>
      <c r="D9" s="308">
        <f>Összesen!L10</f>
        <v>51</v>
      </c>
      <c r="E9" s="308">
        <f>Összesen!M10</f>
        <v>251</v>
      </c>
      <c r="F9" s="308">
        <f>Összesen!N10</f>
        <v>200</v>
      </c>
      <c r="G9" s="93" t="s">
        <v>93</v>
      </c>
      <c r="H9" s="5">
        <v>205</v>
      </c>
      <c r="I9" s="5">
        <v>331</v>
      </c>
      <c r="J9" s="5">
        <f>Összesen!Y10</f>
        <v>400</v>
      </c>
      <c r="K9" s="5">
        <f>Összesen!Z10</f>
        <v>480</v>
      </c>
      <c r="L9" s="5">
        <f>Összesen!AA10</f>
        <v>120</v>
      </c>
    </row>
    <row r="10" spans="1:12" s="11" customFormat="1" ht="15.75">
      <c r="A10" s="313"/>
      <c r="B10" s="308"/>
      <c r="C10" s="308"/>
      <c r="D10" s="308"/>
      <c r="E10" s="308"/>
      <c r="F10" s="308"/>
      <c r="G10" s="93" t="s">
        <v>94</v>
      </c>
      <c r="H10" s="5">
        <v>2247</v>
      </c>
      <c r="I10" s="5">
        <v>476</v>
      </c>
      <c r="J10" s="5">
        <f>Összesen!Y11</f>
        <v>143</v>
      </c>
      <c r="K10" s="5">
        <f>Összesen!Z11</f>
        <v>1077</v>
      </c>
      <c r="L10" s="5">
        <f>Összesen!AA11</f>
        <v>943</v>
      </c>
    </row>
    <row r="11" spans="1:12" s="11" customFormat="1" ht="15.75">
      <c r="A11" s="92" t="s">
        <v>96</v>
      </c>
      <c r="B11" s="13">
        <f>SUM(B6:B10)</f>
        <v>23010</v>
      </c>
      <c r="C11" s="13">
        <f>SUM(C6:C10)</f>
        <v>13280</v>
      </c>
      <c r="D11" s="13">
        <f>SUM(D6:D10)</f>
        <v>13101</v>
      </c>
      <c r="E11" s="13">
        <f>SUM(E6:E10)</f>
        <v>14335</v>
      </c>
      <c r="F11" s="13">
        <f>SUM(F6:F10)</f>
        <v>13411</v>
      </c>
      <c r="G11" s="92" t="s">
        <v>97</v>
      </c>
      <c r="H11" s="13">
        <f>SUM(H6:H10)</f>
        <v>10884</v>
      </c>
      <c r="I11" s="13">
        <f>SUM(I6:I10)</f>
        <v>19368</v>
      </c>
      <c r="J11" s="13">
        <f>SUM(J6:J10)</f>
        <v>12090</v>
      </c>
      <c r="K11" s="13">
        <f>SUM(K6:K10)</f>
        <v>13484</v>
      </c>
      <c r="L11" s="13">
        <f>SUM(L6:L10)</f>
        <v>11368</v>
      </c>
    </row>
    <row r="12" spans="1:12" s="11" customFormat="1" ht="15.75">
      <c r="A12" s="94" t="s">
        <v>156</v>
      </c>
      <c r="B12" s="95">
        <f>B11-H11</f>
        <v>12126</v>
      </c>
      <c r="C12" s="95">
        <f>C11-I11</f>
        <v>-6088</v>
      </c>
      <c r="D12" s="95">
        <f>D11-J11</f>
        <v>1011</v>
      </c>
      <c r="E12" s="95">
        <f>E11-K11</f>
        <v>851</v>
      </c>
      <c r="F12" s="95">
        <f>F11-L11</f>
        <v>2043</v>
      </c>
      <c r="G12" s="309" t="s">
        <v>149</v>
      </c>
      <c r="H12" s="304">
        <v>8100</v>
      </c>
      <c r="I12" s="304"/>
      <c r="J12" s="304">
        <f>Összesen!Y13</f>
        <v>0</v>
      </c>
      <c r="K12" s="304">
        <f>Összesen!Z13</f>
        <v>652</v>
      </c>
      <c r="L12" s="304">
        <f>Összesen!AA13</f>
        <v>297</v>
      </c>
    </row>
    <row r="13" spans="1:12" s="11" customFormat="1" ht="15.75">
      <c r="A13" s="94" t="s">
        <v>147</v>
      </c>
      <c r="B13" s="5">
        <v>3126</v>
      </c>
      <c r="C13" s="5">
        <v>1170</v>
      </c>
      <c r="D13" s="5">
        <f>Összesen!L14</f>
        <v>6816</v>
      </c>
      <c r="E13" s="5">
        <f>Összesen!M14</f>
        <v>6934</v>
      </c>
      <c r="F13" s="5">
        <f>Összesen!N14</f>
        <v>6934</v>
      </c>
      <c r="G13" s="309"/>
      <c r="H13" s="304"/>
      <c r="I13" s="304"/>
      <c r="J13" s="304"/>
      <c r="K13" s="304"/>
      <c r="L13" s="304"/>
    </row>
    <row r="14" spans="1:12" s="11" customFormat="1" ht="15.75">
      <c r="A14" s="94" t="s">
        <v>148</v>
      </c>
      <c r="B14" s="5"/>
      <c r="C14" s="5">
        <v>10827</v>
      </c>
      <c r="D14" s="5">
        <f>Összesen!L15</f>
        <v>0</v>
      </c>
      <c r="E14" s="5">
        <f>Összesen!M15</f>
        <v>355</v>
      </c>
      <c r="F14" s="5">
        <f>Összesen!N15</f>
        <v>355</v>
      </c>
      <c r="G14" s="309"/>
      <c r="H14" s="304"/>
      <c r="I14" s="304"/>
      <c r="J14" s="304"/>
      <c r="K14" s="304"/>
      <c r="L14" s="304"/>
    </row>
    <row r="15" spans="1:12" s="11" customFormat="1" ht="15.75">
      <c r="A15" s="63" t="s">
        <v>189</v>
      </c>
      <c r="B15" s="5">
        <v>300</v>
      </c>
      <c r="C15" s="5"/>
      <c r="D15" s="5"/>
      <c r="E15" s="5"/>
      <c r="F15" s="5"/>
      <c r="G15" s="63" t="s">
        <v>190</v>
      </c>
      <c r="H15" s="82">
        <v>-100</v>
      </c>
      <c r="I15" s="82"/>
      <c r="J15" s="82"/>
      <c r="K15" s="82"/>
      <c r="L15" s="82"/>
    </row>
    <row r="16" spans="1:12" s="11" customFormat="1" ht="15.75">
      <c r="A16" s="92" t="s">
        <v>10</v>
      </c>
      <c r="B16" s="14">
        <f>B11+B13+B14+B15</f>
        <v>26436</v>
      </c>
      <c r="C16" s="14">
        <f>C11+C13+C14+C15</f>
        <v>25277</v>
      </c>
      <c r="D16" s="14">
        <f>D11+D13+D14+D15</f>
        <v>19917</v>
      </c>
      <c r="E16" s="14">
        <f>E11+E13+E14+E15</f>
        <v>21624</v>
      </c>
      <c r="F16" s="14">
        <f>F11+F13+F14+F15</f>
        <v>20700</v>
      </c>
      <c r="G16" s="92" t="s">
        <v>11</v>
      </c>
      <c r="H16" s="14">
        <f>H11+H12+H15</f>
        <v>18884</v>
      </c>
      <c r="I16" s="14">
        <f>I11+I12+I15</f>
        <v>19368</v>
      </c>
      <c r="J16" s="14">
        <f>J11+J12+J15</f>
        <v>12090</v>
      </c>
      <c r="K16" s="14">
        <f>K11+K12+K15</f>
        <v>14136</v>
      </c>
      <c r="L16" s="14">
        <f>L11+L12+L15</f>
        <v>11665</v>
      </c>
    </row>
    <row r="17" spans="1:12" s="96" customFormat="1" ht="16.5">
      <c r="A17" s="311" t="s">
        <v>150</v>
      </c>
      <c r="B17" s="311"/>
      <c r="C17" s="311"/>
      <c r="D17" s="311"/>
      <c r="E17" s="311"/>
      <c r="F17" s="311"/>
      <c r="G17" s="310" t="s">
        <v>127</v>
      </c>
      <c r="H17" s="310"/>
      <c r="I17" s="310"/>
      <c r="J17" s="310"/>
      <c r="K17" s="310"/>
      <c r="L17" s="310"/>
    </row>
    <row r="18" spans="1:12" s="11" customFormat="1" ht="31.5">
      <c r="A18" s="91" t="s">
        <v>351</v>
      </c>
      <c r="B18" s="5">
        <v>6210</v>
      </c>
      <c r="C18" s="5">
        <v>8797</v>
      </c>
      <c r="D18" s="5">
        <f>Összesen!L18</f>
        <v>22824</v>
      </c>
      <c r="E18" s="5">
        <f>Összesen!M18</f>
        <v>22737</v>
      </c>
      <c r="F18" s="5">
        <f>Összesen!N18</f>
        <v>22737</v>
      </c>
      <c r="G18" s="91" t="s">
        <v>122</v>
      </c>
      <c r="H18" s="5">
        <v>1165</v>
      </c>
      <c r="I18" s="5">
        <v>8145</v>
      </c>
      <c r="J18" s="5">
        <f>Összesen!Y18</f>
        <v>27580</v>
      </c>
      <c r="K18" s="5">
        <f>Összesen!Z18</f>
        <v>27580</v>
      </c>
      <c r="L18" s="5">
        <f>Összesen!AA18</f>
        <v>3000</v>
      </c>
    </row>
    <row r="19" spans="1:12" s="11" customFormat="1" ht="15.75">
      <c r="A19" s="91" t="s">
        <v>150</v>
      </c>
      <c r="B19" s="5">
        <v>485</v>
      </c>
      <c r="C19" s="5">
        <v>463</v>
      </c>
      <c r="D19" s="5">
        <f>Összesen!L19</f>
        <v>159</v>
      </c>
      <c r="E19" s="5">
        <f>Összesen!M19</f>
        <v>1409</v>
      </c>
      <c r="F19" s="5">
        <f>Összesen!N19</f>
        <v>1409</v>
      </c>
      <c r="G19" s="91" t="s">
        <v>56</v>
      </c>
      <c r="H19" s="5">
        <v>8808</v>
      </c>
      <c r="I19" s="5">
        <v>1684</v>
      </c>
      <c r="J19" s="5">
        <f>Összesen!Y19</f>
        <v>26899</v>
      </c>
      <c r="K19" s="5">
        <f>Összesen!Z19</f>
        <v>27038</v>
      </c>
      <c r="L19" s="5">
        <f>Összesen!AA19</f>
        <v>24675</v>
      </c>
    </row>
    <row r="20" spans="1:12" s="11" customFormat="1" ht="15.75">
      <c r="A20" s="91" t="s">
        <v>433</v>
      </c>
      <c r="B20" s="5"/>
      <c r="C20" s="5">
        <v>797</v>
      </c>
      <c r="D20" s="5">
        <f>Összesen!L20</f>
        <v>0</v>
      </c>
      <c r="E20" s="5">
        <f>Összesen!M20</f>
        <v>51</v>
      </c>
      <c r="F20" s="5">
        <f>Összesen!N20</f>
        <v>51</v>
      </c>
      <c r="G20" s="91" t="s">
        <v>259</v>
      </c>
      <c r="H20" s="5">
        <v>96</v>
      </c>
      <c r="I20" s="5">
        <v>848</v>
      </c>
      <c r="J20" s="5">
        <f>Összesen!Y20</f>
        <v>461</v>
      </c>
      <c r="K20" s="5">
        <f>Összesen!Z20</f>
        <v>1197</v>
      </c>
      <c r="L20" s="5">
        <f>Összesen!AA20</f>
        <v>1109</v>
      </c>
    </row>
    <row r="21" spans="1:12" s="11" customFormat="1" ht="15.75">
      <c r="A21" s="92" t="s">
        <v>96</v>
      </c>
      <c r="B21" s="13">
        <f>SUM(B18:B20)</f>
        <v>6695</v>
      </c>
      <c r="C21" s="13">
        <f>SUM(C18:C20)</f>
        <v>10057</v>
      </c>
      <c r="D21" s="13">
        <f>SUM(D18:D20)</f>
        <v>22983</v>
      </c>
      <c r="E21" s="13">
        <f>SUM(E18:E20)</f>
        <v>24197</v>
      </c>
      <c r="F21" s="13">
        <f>SUM(F18:F20)</f>
        <v>24197</v>
      </c>
      <c r="G21" s="92" t="s">
        <v>97</v>
      </c>
      <c r="H21" s="13">
        <f>SUM(H18:H20)</f>
        <v>10069</v>
      </c>
      <c r="I21" s="13">
        <f>SUM(I18:I20)</f>
        <v>10677</v>
      </c>
      <c r="J21" s="13">
        <f>SUM(J18:J20)</f>
        <v>54940</v>
      </c>
      <c r="K21" s="13">
        <f>SUM(K18:K20)</f>
        <v>55815</v>
      </c>
      <c r="L21" s="13">
        <f>SUM(L18:L20)</f>
        <v>28784</v>
      </c>
    </row>
    <row r="22" spans="1:12" s="11" customFormat="1" ht="15.75">
      <c r="A22" s="94" t="s">
        <v>156</v>
      </c>
      <c r="B22" s="95">
        <f>B21-H21</f>
        <v>-3374</v>
      </c>
      <c r="C22" s="95">
        <f>C21-I21</f>
        <v>-620</v>
      </c>
      <c r="D22" s="95">
        <f>D21-J21</f>
        <v>-31957</v>
      </c>
      <c r="E22" s="95">
        <f>E21-K21</f>
        <v>-31618</v>
      </c>
      <c r="F22" s="95">
        <f>F21-L21</f>
        <v>-4587</v>
      </c>
      <c r="G22" s="309" t="s">
        <v>149</v>
      </c>
      <c r="H22" s="304"/>
      <c r="I22" s="304">
        <v>4000</v>
      </c>
      <c r="J22" s="304">
        <f>Összesen!Y22</f>
        <v>0</v>
      </c>
      <c r="K22" s="304">
        <f>Összesen!Z22</f>
        <v>0</v>
      </c>
      <c r="L22" s="304">
        <f>Összesen!AA22</f>
        <v>0</v>
      </c>
    </row>
    <row r="23" spans="1:12" s="11" customFormat="1" ht="15.75">
      <c r="A23" s="94" t="s">
        <v>147</v>
      </c>
      <c r="B23" s="5"/>
      <c r="C23" s="5"/>
      <c r="D23" s="5">
        <f>Összesen!L23</f>
        <v>0</v>
      </c>
      <c r="E23" s="5">
        <f>Összesen!M23</f>
        <v>0</v>
      </c>
      <c r="F23" s="5">
        <f>Összesen!N23</f>
        <v>0</v>
      </c>
      <c r="G23" s="309"/>
      <c r="H23" s="304"/>
      <c r="I23" s="304"/>
      <c r="J23" s="304"/>
      <c r="K23" s="304"/>
      <c r="L23" s="304"/>
    </row>
    <row r="24" spans="1:12" s="11" customFormat="1" ht="15.75">
      <c r="A24" s="94" t="s">
        <v>148</v>
      </c>
      <c r="B24" s="5"/>
      <c r="C24" s="5">
        <v>5645</v>
      </c>
      <c r="D24" s="5">
        <f>Összesen!L24</f>
        <v>24130</v>
      </c>
      <c r="E24" s="5">
        <f>Összesen!M24</f>
        <v>24130</v>
      </c>
      <c r="F24" s="5">
        <f>Összesen!N24</f>
        <v>0</v>
      </c>
      <c r="G24" s="309"/>
      <c r="H24" s="304"/>
      <c r="I24" s="304"/>
      <c r="J24" s="304"/>
      <c r="K24" s="304"/>
      <c r="L24" s="304"/>
    </row>
    <row r="25" spans="1:12" s="11" customFormat="1" ht="31.5">
      <c r="A25" s="92" t="s">
        <v>12</v>
      </c>
      <c r="B25" s="14">
        <f>B21+B23+B24</f>
        <v>6695</v>
      </c>
      <c r="C25" s="14">
        <f>C21+C23+C24</f>
        <v>15702</v>
      </c>
      <c r="D25" s="14">
        <f>D21+D23+D24</f>
        <v>47113</v>
      </c>
      <c r="E25" s="14">
        <f>E21+E23+E24</f>
        <v>48327</v>
      </c>
      <c r="F25" s="14">
        <f>F21+F23+F24</f>
        <v>24197</v>
      </c>
      <c r="G25" s="92" t="s">
        <v>13</v>
      </c>
      <c r="H25" s="14">
        <f>H21+H22</f>
        <v>10069</v>
      </c>
      <c r="I25" s="14">
        <f>I21+I22</f>
        <v>14677</v>
      </c>
      <c r="J25" s="14">
        <f>J21+J22</f>
        <v>54940</v>
      </c>
      <c r="K25" s="14">
        <f>K21+K22</f>
        <v>55815</v>
      </c>
      <c r="L25" s="14">
        <f>L21+L22</f>
        <v>28784</v>
      </c>
    </row>
    <row r="26" spans="1:12" s="96" customFormat="1" ht="16.5">
      <c r="A26" s="310" t="s">
        <v>152</v>
      </c>
      <c r="B26" s="310"/>
      <c r="C26" s="310"/>
      <c r="D26" s="310"/>
      <c r="E26" s="310"/>
      <c r="F26" s="310"/>
      <c r="G26" s="330" t="s">
        <v>153</v>
      </c>
      <c r="H26" s="330"/>
      <c r="I26" s="330"/>
      <c r="J26" s="330"/>
      <c r="K26" s="330"/>
      <c r="L26" s="330"/>
    </row>
    <row r="27" spans="1:12" s="11" customFormat="1" ht="15.75">
      <c r="A27" s="91" t="s">
        <v>154</v>
      </c>
      <c r="B27" s="5">
        <f>B11+B21</f>
        <v>29705</v>
      </c>
      <c r="C27" s="5">
        <f>C11+C21</f>
        <v>23337</v>
      </c>
      <c r="D27" s="5">
        <f>D11+D21</f>
        <v>36084</v>
      </c>
      <c r="E27" s="5">
        <f>E11+E21</f>
        <v>38532</v>
      </c>
      <c r="F27" s="5">
        <f>F11+F21</f>
        <v>37608</v>
      </c>
      <c r="G27" s="91" t="s">
        <v>155</v>
      </c>
      <c r="H27" s="5">
        <f aca="true" t="shared" si="0" ref="H27:J28">H11+H21</f>
        <v>20953</v>
      </c>
      <c r="I27" s="5">
        <f t="shared" si="0"/>
        <v>30045</v>
      </c>
      <c r="J27" s="5">
        <f t="shared" si="0"/>
        <v>67030</v>
      </c>
      <c r="K27" s="5">
        <f>K11+K21</f>
        <v>69299</v>
      </c>
      <c r="L27" s="5">
        <f>L11+L21</f>
        <v>40152</v>
      </c>
    </row>
    <row r="28" spans="1:12" s="11" customFormat="1" ht="15.75">
      <c r="A28" s="94" t="s">
        <v>156</v>
      </c>
      <c r="B28" s="95">
        <f>B27-H27</f>
        <v>8752</v>
      </c>
      <c r="C28" s="95">
        <f>C27-I27</f>
        <v>-6708</v>
      </c>
      <c r="D28" s="95">
        <f>D27-J27</f>
        <v>-30946</v>
      </c>
      <c r="E28" s="95">
        <f>E27-K27</f>
        <v>-30767</v>
      </c>
      <c r="F28" s="95">
        <f>F27-L27</f>
        <v>-2544</v>
      </c>
      <c r="G28" s="309" t="s">
        <v>149</v>
      </c>
      <c r="H28" s="304">
        <f t="shared" si="0"/>
        <v>8100</v>
      </c>
      <c r="I28" s="304">
        <f t="shared" si="0"/>
        <v>4000</v>
      </c>
      <c r="J28" s="304">
        <f t="shared" si="0"/>
        <v>0</v>
      </c>
      <c r="K28" s="304">
        <f>K12+K22</f>
        <v>652</v>
      </c>
      <c r="L28" s="304">
        <f>L12+L22</f>
        <v>297</v>
      </c>
    </row>
    <row r="29" spans="1:12" s="11" customFormat="1" ht="15.75">
      <c r="A29" s="94" t="s">
        <v>147</v>
      </c>
      <c r="B29" s="5">
        <f aca="true" t="shared" si="1" ref="B29:D30">B13+B23</f>
        <v>3126</v>
      </c>
      <c r="C29" s="5">
        <f t="shared" si="1"/>
        <v>1170</v>
      </c>
      <c r="D29" s="5">
        <f t="shared" si="1"/>
        <v>6816</v>
      </c>
      <c r="E29" s="5">
        <f>E13+E23</f>
        <v>6934</v>
      </c>
      <c r="F29" s="5">
        <f>F13+F23</f>
        <v>6934</v>
      </c>
      <c r="G29" s="309"/>
      <c r="H29" s="304"/>
      <c r="I29" s="304"/>
      <c r="J29" s="304"/>
      <c r="K29" s="304"/>
      <c r="L29" s="304"/>
    </row>
    <row r="30" spans="1:12" s="11" customFormat="1" ht="15.75">
      <c r="A30" s="94" t="s">
        <v>148</v>
      </c>
      <c r="B30" s="5">
        <f t="shared" si="1"/>
        <v>0</v>
      </c>
      <c r="C30" s="5">
        <f t="shared" si="1"/>
        <v>16472</v>
      </c>
      <c r="D30" s="5">
        <f t="shared" si="1"/>
        <v>24130</v>
      </c>
      <c r="E30" s="5">
        <f>E14+E24</f>
        <v>24485</v>
      </c>
      <c r="F30" s="5">
        <f>F14+F24</f>
        <v>355</v>
      </c>
      <c r="G30" s="309"/>
      <c r="H30" s="304"/>
      <c r="I30" s="304"/>
      <c r="J30" s="304"/>
      <c r="K30" s="304"/>
      <c r="L30" s="304"/>
    </row>
    <row r="31" spans="1:12" s="11" customFormat="1" ht="15.75">
      <c r="A31" s="63" t="s">
        <v>189</v>
      </c>
      <c r="B31" s="5">
        <f>B15</f>
        <v>300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3" t="s">
        <v>190</v>
      </c>
      <c r="H31" s="82">
        <f>H15</f>
        <v>-100</v>
      </c>
      <c r="I31" s="82">
        <f>I15</f>
        <v>0</v>
      </c>
      <c r="J31" s="82">
        <f>J15</f>
        <v>0</v>
      </c>
      <c r="K31" s="82">
        <f>K15</f>
        <v>0</v>
      </c>
      <c r="L31" s="82">
        <f>L15</f>
        <v>0</v>
      </c>
    </row>
    <row r="32" spans="1:12" s="11" customFormat="1" ht="15.75">
      <c r="A32" s="90" t="s">
        <v>7</v>
      </c>
      <c r="B32" s="14">
        <f>B27+B29+B30+B31</f>
        <v>33131</v>
      </c>
      <c r="C32" s="14">
        <f>C27+C29+C30+C31</f>
        <v>40979</v>
      </c>
      <c r="D32" s="14">
        <f>D27+D29+D30+D31</f>
        <v>67030</v>
      </c>
      <c r="E32" s="14">
        <f>E27+E29+E30+E31</f>
        <v>69951</v>
      </c>
      <c r="F32" s="14">
        <f>F27+F29+F30+F31</f>
        <v>44897</v>
      </c>
      <c r="G32" s="90" t="s">
        <v>8</v>
      </c>
      <c r="H32" s="14">
        <f>SUM(H27:H31)</f>
        <v>28953</v>
      </c>
      <c r="I32" s="14">
        <f>SUM(I27:I31)</f>
        <v>34045</v>
      </c>
      <c r="J32" s="14">
        <f>SUM(J27:J31)</f>
        <v>67030</v>
      </c>
      <c r="K32" s="14">
        <f>SUM(K27:K31)</f>
        <v>69951</v>
      </c>
      <c r="L32" s="14">
        <f>SUM(L27:L31)</f>
        <v>40449</v>
      </c>
    </row>
  </sheetData>
  <sheetProtection/>
  <mergeCells count="32">
    <mergeCell ref="G5:L5"/>
    <mergeCell ref="C9:C10"/>
    <mergeCell ref="F9:F10"/>
    <mergeCell ref="L28:L30"/>
    <mergeCell ref="L12:L14"/>
    <mergeCell ref="L22:L24"/>
    <mergeCell ref="G17:L17"/>
    <mergeCell ref="K12:K14"/>
    <mergeCell ref="H22:H24"/>
    <mergeCell ref="H12:H14"/>
    <mergeCell ref="A1:L1"/>
    <mergeCell ref="A2:L2"/>
    <mergeCell ref="A5:F5"/>
    <mergeCell ref="A17:F17"/>
    <mergeCell ref="A26:F26"/>
    <mergeCell ref="G26:L26"/>
    <mergeCell ref="J22:J24"/>
    <mergeCell ref="I12:I14"/>
    <mergeCell ref="I22:I24"/>
    <mergeCell ref="G12:G14"/>
    <mergeCell ref="K28:K30"/>
    <mergeCell ref="G22:G24"/>
    <mergeCell ref="J12:J14"/>
    <mergeCell ref="K22:K24"/>
    <mergeCell ref="G28:G30"/>
    <mergeCell ref="H28:H30"/>
    <mergeCell ref="E9:E10"/>
    <mergeCell ref="D9:D10"/>
    <mergeCell ref="A9:A10"/>
    <mergeCell ref="B9:B10"/>
    <mergeCell ref="I28:I30"/>
    <mergeCell ref="J28:J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29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J14" sqref="J14:M14"/>
    </sheetView>
  </sheetViews>
  <sheetFormatPr defaultColWidth="9.140625" defaultRowHeight="15"/>
  <cols>
    <col min="1" max="1" width="5.7109375" style="73" customWidth="1"/>
    <col min="2" max="2" width="36.57421875" style="73" customWidth="1"/>
    <col min="3" max="6" width="6.7109375" style="73" customWidth="1"/>
    <col min="7" max="7" width="7.421875" style="73" customWidth="1"/>
    <col min="8" max="9" width="6.7109375" style="73" customWidth="1"/>
    <col min="10" max="11" width="8.140625" style="73" customWidth="1"/>
    <col min="12" max="14" width="7.57421875" style="73" customWidth="1"/>
    <col min="15" max="15" width="8.140625" style="73" customWidth="1"/>
    <col min="16" max="16" width="9.140625" style="73" hidden="1" customWidth="1"/>
    <col min="17" max="16384" width="9.140625" style="73" customWidth="1"/>
  </cols>
  <sheetData>
    <row r="1" spans="1:15" s="16" customFormat="1" ht="15.75">
      <c r="A1" s="331" t="s">
        <v>550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</row>
    <row r="4" spans="1:15" s="10" customFormat="1" ht="22.5">
      <c r="A4" s="1">
        <v>1</v>
      </c>
      <c r="B4" s="6" t="s">
        <v>9</v>
      </c>
      <c r="C4" s="70" t="s">
        <v>110</v>
      </c>
      <c r="D4" s="70" t="s">
        <v>111</v>
      </c>
      <c r="E4" s="70" t="s">
        <v>112</v>
      </c>
      <c r="F4" s="70" t="s">
        <v>113</v>
      </c>
      <c r="G4" s="70" t="s">
        <v>114</v>
      </c>
      <c r="H4" s="70" t="s">
        <v>115</v>
      </c>
      <c r="I4" s="70" t="s">
        <v>116</v>
      </c>
      <c r="J4" s="70" t="s">
        <v>117</v>
      </c>
      <c r="K4" s="70" t="s">
        <v>118</v>
      </c>
      <c r="L4" s="70" t="s">
        <v>119</v>
      </c>
      <c r="M4" s="70" t="s">
        <v>120</v>
      </c>
      <c r="N4" s="70" t="s">
        <v>121</v>
      </c>
      <c r="O4" s="70" t="s">
        <v>5</v>
      </c>
    </row>
    <row r="5" spans="1:16" s="10" customFormat="1" ht="25.5">
      <c r="A5" s="1">
        <v>2</v>
      </c>
      <c r="B5" s="119" t="s">
        <v>342</v>
      </c>
      <c r="C5" s="5">
        <v>893</v>
      </c>
      <c r="D5" s="5">
        <v>786</v>
      </c>
      <c r="E5" s="5">
        <v>610</v>
      </c>
      <c r="F5" s="5">
        <v>609</v>
      </c>
      <c r="G5" s="5">
        <v>609</v>
      </c>
      <c r="H5" s="5">
        <v>609</v>
      </c>
      <c r="I5" s="5">
        <v>609</v>
      </c>
      <c r="J5" s="5">
        <v>609</v>
      </c>
      <c r="K5" s="5">
        <v>609</v>
      </c>
      <c r="L5" s="5">
        <v>609</v>
      </c>
      <c r="M5" s="5">
        <v>609</v>
      </c>
      <c r="N5" s="5">
        <v>609</v>
      </c>
      <c r="O5" s="14">
        <f>SUM(C5:N5)</f>
        <v>7770</v>
      </c>
      <c r="P5" s="12">
        <f>Összesen!L7</f>
        <v>7770</v>
      </c>
    </row>
    <row r="6" spans="1:16" s="10" customFormat="1" ht="25.5">
      <c r="A6" s="1">
        <v>3</v>
      </c>
      <c r="B6" s="119" t="s">
        <v>351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124">
        <v>12000</v>
      </c>
      <c r="I6" s="124">
        <v>10824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22824</v>
      </c>
      <c r="P6" s="12">
        <f>Összesen!L18</f>
        <v>22824</v>
      </c>
    </row>
    <row r="7" spans="1:16" s="10" customFormat="1" ht="15.75">
      <c r="A7" s="1">
        <v>4</v>
      </c>
      <c r="B7" s="119" t="s">
        <v>365</v>
      </c>
      <c r="C7" s="5">
        <v>75</v>
      </c>
      <c r="D7" s="5">
        <v>150</v>
      </c>
      <c r="E7" s="5">
        <v>1600</v>
      </c>
      <c r="F7" s="5">
        <v>120</v>
      </c>
      <c r="G7" s="5">
        <v>70</v>
      </c>
      <c r="H7" s="5">
        <v>30</v>
      </c>
      <c r="I7" s="5">
        <v>45</v>
      </c>
      <c r="J7" s="5">
        <v>95</v>
      </c>
      <c r="K7" s="5">
        <v>1560</v>
      </c>
      <c r="L7" s="5">
        <v>160</v>
      </c>
      <c r="M7" s="5">
        <v>110</v>
      </c>
      <c r="N7" s="5">
        <v>115</v>
      </c>
      <c r="O7" s="14">
        <f aca="true" t="shared" si="0" ref="O7:O15">SUM(C7:N7)</f>
        <v>4130</v>
      </c>
      <c r="P7" s="12">
        <f>Összesen!L8</f>
        <v>4130</v>
      </c>
    </row>
    <row r="8" spans="1:16" s="10" customFormat="1" ht="15.75">
      <c r="A8" s="1">
        <v>5</v>
      </c>
      <c r="B8" s="119" t="s">
        <v>55</v>
      </c>
      <c r="C8" s="5">
        <v>50</v>
      </c>
      <c r="D8" s="5">
        <v>20</v>
      </c>
      <c r="E8" s="5">
        <v>210</v>
      </c>
      <c r="F8" s="5">
        <v>80</v>
      </c>
      <c r="G8" s="5">
        <v>185</v>
      </c>
      <c r="H8" s="5">
        <v>30</v>
      </c>
      <c r="I8" s="5">
        <v>50</v>
      </c>
      <c r="J8" s="5">
        <v>230</v>
      </c>
      <c r="K8" s="5">
        <v>30</v>
      </c>
      <c r="L8" s="5">
        <v>50</v>
      </c>
      <c r="M8" s="5">
        <v>195</v>
      </c>
      <c r="N8" s="5">
        <v>20</v>
      </c>
      <c r="O8" s="14">
        <f t="shared" si="0"/>
        <v>1150</v>
      </c>
      <c r="P8" s="12">
        <f>Összesen!L9</f>
        <v>1150</v>
      </c>
    </row>
    <row r="9" spans="1:16" s="10" customFormat="1" ht="15.75">
      <c r="A9" s="1">
        <v>6</v>
      </c>
      <c r="B9" s="119" t="s">
        <v>150</v>
      </c>
      <c r="C9" s="5">
        <v>0</v>
      </c>
      <c r="D9" s="5">
        <v>0</v>
      </c>
      <c r="E9" s="5">
        <v>0</v>
      </c>
      <c r="F9" s="5">
        <v>159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0"/>
        <v>159</v>
      </c>
      <c r="P9" s="12">
        <f>Összesen!L19</f>
        <v>159</v>
      </c>
    </row>
    <row r="10" spans="1:16" s="10" customFormat="1" ht="15.75">
      <c r="A10" s="1">
        <v>7</v>
      </c>
      <c r="B10" s="119" t="s">
        <v>432</v>
      </c>
      <c r="C10" s="5">
        <v>51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0"/>
        <v>51</v>
      </c>
      <c r="P10" s="12">
        <f>Összesen!L10</f>
        <v>51</v>
      </c>
    </row>
    <row r="11" spans="1:16" s="10" customFormat="1" ht="15.75">
      <c r="A11" s="1">
        <v>8</v>
      </c>
      <c r="B11" s="119" t="s">
        <v>433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0"/>
        <v>0</v>
      </c>
      <c r="P11" s="12">
        <f>Összesen!L20</f>
        <v>0</v>
      </c>
    </row>
    <row r="12" spans="1:16" s="10" customFormat="1" ht="15.75">
      <c r="A12" s="1">
        <v>9</v>
      </c>
      <c r="B12" s="119" t="s">
        <v>447</v>
      </c>
      <c r="C12" s="5">
        <v>0</v>
      </c>
      <c r="D12" s="5">
        <v>1500</v>
      </c>
      <c r="E12" s="5">
        <v>1500</v>
      </c>
      <c r="F12" s="5">
        <v>2000</v>
      </c>
      <c r="G12" s="5">
        <v>1816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0"/>
        <v>6816</v>
      </c>
      <c r="P12" s="12">
        <f>Összesen!L14</f>
        <v>6816</v>
      </c>
    </row>
    <row r="13" spans="1:16" s="10" customFormat="1" ht="15.75">
      <c r="A13" s="1">
        <v>10</v>
      </c>
      <c r="B13" s="119" t="s">
        <v>448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0"/>
        <v>0</v>
      </c>
      <c r="P13" s="12">
        <f>Összesen!L23</f>
        <v>0</v>
      </c>
    </row>
    <row r="14" spans="1:16" s="10" customFormat="1" ht="15.75">
      <c r="A14" s="1">
        <v>11</v>
      </c>
      <c r="B14" s="119" t="s">
        <v>445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0"/>
        <v>0</v>
      </c>
      <c r="P14" s="12">
        <f>Összesen!L15</f>
        <v>0</v>
      </c>
    </row>
    <row r="15" spans="1:16" s="10" customFormat="1" ht="15.75">
      <c r="A15" s="1">
        <v>12</v>
      </c>
      <c r="B15" s="119" t="s">
        <v>446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7000</v>
      </c>
      <c r="K15" s="5">
        <v>10000</v>
      </c>
      <c r="L15" s="5">
        <v>0</v>
      </c>
      <c r="M15" s="5">
        <v>7130</v>
      </c>
      <c r="N15" s="5">
        <v>0</v>
      </c>
      <c r="O15" s="14">
        <f t="shared" si="0"/>
        <v>24130</v>
      </c>
      <c r="P15" s="12">
        <f>Összesen!L24</f>
        <v>24130</v>
      </c>
    </row>
    <row r="16" spans="1:16" s="10" customFormat="1" ht="15.75">
      <c r="A16" s="1">
        <v>13</v>
      </c>
      <c r="B16" s="72" t="s">
        <v>7</v>
      </c>
      <c r="C16" s="14">
        <f aca="true" t="shared" si="1" ref="C16:O16">SUM(C5:C15)</f>
        <v>1069</v>
      </c>
      <c r="D16" s="14">
        <f t="shared" si="1"/>
        <v>2456</v>
      </c>
      <c r="E16" s="14">
        <f t="shared" si="1"/>
        <v>3920</v>
      </c>
      <c r="F16" s="14">
        <f t="shared" si="1"/>
        <v>2968</v>
      </c>
      <c r="G16" s="14">
        <f t="shared" si="1"/>
        <v>2680</v>
      </c>
      <c r="H16" s="125">
        <f t="shared" si="1"/>
        <v>12669</v>
      </c>
      <c r="I16" s="125">
        <f t="shared" si="1"/>
        <v>11528</v>
      </c>
      <c r="J16" s="14">
        <f t="shared" si="1"/>
        <v>7934</v>
      </c>
      <c r="K16" s="14">
        <f t="shared" si="1"/>
        <v>12199</v>
      </c>
      <c r="L16" s="14">
        <f t="shared" si="1"/>
        <v>819</v>
      </c>
      <c r="M16" s="14">
        <f t="shared" si="1"/>
        <v>8044</v>
      </c>
      <c r="N16" s="14">
        <f t="shared" si="1"/>
        <v>744</v>
      </c>
      <c r="O16" s="14">
        <f t="shared" si="1"/>
        <v>67030</v>
      </c>
      <c r="P16" s="12">
        <f>Összesen!L31</f>
        <v>67030</v>
      </c>
    </row>
    <row r="17" spans="1:16" s="10" customFormat="1" ht="15.75">
      <c r="A17" s="1">
        <v>14</v>
      </c>
      <c r="B17" s="71" t="s">
        <v>47</v>
      </c>
      <c r="C17" s="5">
        <v>383</v>
      </c>
      <c r="D17" s="5">
        <v>383</v>
      </c>
      <c r="E17" s="5">
        <v>227</v>
      </c>
      <c r="F17" s="5">
        <v>284</v>
      </c>
      <c r="G17" s="5">
        <v>284</v>
      </c>
      <c r="H17" s="5">
        <v>284</v>
      </c>
      <c r="I17" s="5">
        <v>684</v>
      </c>
      <c r="J17" s="5">
        <v>317</v>
      </c>
      <c r="K17" s="5">
        <v>227</v>
      </c>
      <c r="L17" s="5">
        <v>227</v>
      </c>
      <c r="M17" s="5">
        <v>227</v>
      </c>
      <c r="N17" s="5">
        <v>557</v>
      </c>
      <c r="O17" s="14">
        <f aca="true" t="shared" si="2" ref="O17:O26">SUM(C17:N17)</f>
        <v>4084</v>
      </c>
      <c r="P17" s="12">
        <f>Összesen!Y7</f>
        <v>4084</v>
      </c>
    </row>
    <row r="18" spans="1:16" s="10" customFormat="1" ht="25.5">
      <c r="A18" s="1">
        <v>15</v>
      </c>
      <c r="B18" s="71" t="s">
        <v>91</v>
      </c>
      <c r="C18" s="5">
        <v>82</v>
      </c>
      <c r="D18" s="5">
        <v>82</v>
      </c>
      <c r="E18" s="5">
        <v>61</v>
      </c>
      <c r="F18" s="5">
        <v>77</v>
      </c>
      <c r="G18" s="5">
        <v>77</v>
      </c>
      <c r="H18" s="5">
        <v>77</v>
      </c>
      <c r="I18" s="5">
        <v>77</v>
      </c>
      <c r="J18" s="5">
        <v>86</v>
      </c>
      <c r="K18" s="5">
        <v>61</v>
      </c>
      <c r="L18" s="5">
        <v>61</v>
      </c>
      <c r="M18" s="5">
        <v>61</v>
      </c>
      <c r="N18" s="5">
        <v>91</v>
      </c>
      <c r="O18" s="14">
        <f t="shared" si="2"/>
        <v>893</v>
      </c>
      <c r="P18" s="12">
        <f>Összesen!Y8</f>
        <v>893</v>
      </c>
    </row>
    <row r="19" spans="1:16" s="10" customFormat="1" ht="15.75">
      <c r="A19" s="1">
        <v>16</v>
      </c>
      <c r="B19" s="71" t="s">
        <v>92</v>
      </c>
      <c r="C19" s="5">
        <v>450</v>
      </c>
      <c r="D19" s="5">
        <v>490</v>
      </c>
      <c r="E19" s="5">
        <v>510</v>
      </c>
      <c r="F19" s="5">
        <v>530</v>
      </c>
      <c r="G19" s="5">
        <v>550</v>
      </c>
      <c r="H19" s="5">
        <v>510</v>
      </c>
      <c r="I19" s="5">
        <v>560</v>
      </c>
      <c r="J19" s="5">
        <v>550</v>
      </c>
      <c r="K19" s="5">
        <v>510</v>
      </c>
      <c r="L19" s="5">
        <v>530</v>
      </c>
      <c r="M19" s="5">
        <v>570</v>
      </c>
      <c r="N19" s="5">
        <v>810</v>
      </c>
      <c r="O19" s="14">
        <f t="shared" si="2"/>
        <v>6570</v>
      </c>
      <c r="P19" s="12">
        <f>Összesen!Y9</f>
        <v>6570</v>
      </c>
    </row>
    <row r="20" spans="1:16" s="10" customFormat="1" ht="15.75">
      <c r="A20" s="1">
        <v>17</v>
      </c>
      <c r="B20" s="71" t="s">
        <v>93</v>
      </c>
      <c r="C20" s="5">
        <v>0</v>
      </c>
      <c r="D20" s="5">
        <v>0</v>
      </c>
      <c r="E20" s="5">
        <v>0</v>
      </c>
      <c r="F20" s="5">
        <v>30</v>
      </c>
      <c r="G20" s="5">
        <v>20</v>
      </c>
      <c r="H20" s="5">
        <v>0</v>
      </c>
      <c r="I20" s="5">
        <v>200</v>
      </c>
      <c r="J20" s="5">
        <v>0</v>
      </c>
      <c r="K20" s="5">
        <v>40</v>
      </c>
      <c r="L20" s="5">
        <v>30</v>
      </c>
      <c r="M20" s="5">
        <v>30</v>
      </c>
      <c r="N20" s="5">
        <v>50</v>
      </c>
      <c r="O20" s="14">
        <f t="shared" si="2"/>
        <v>400</v>
      </c>
      <c r="P20" s="12">
        <f>Összesen!Y10</f>
        <v>400</v>
      </c>
    </row>
    <row r="21" spans="1:16" s="10" customFormat="1" ht="15.75">
      <c r="A21" s="1">
        <v>18</v>
      </c>
      <c r="B21" s="71" t="s">
        <v>94</v>
      </c>
      <c r="C21" s="5">
        <v>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37</v>
      </c>
      <c r="J21" s="5">
        <v>0</v>
      </c>
      <c r="K21" s="5">
        <v>0</v>
      </c>
      <c r="L21" s="5">
        <v>0</v>
      </c>
      <c r="M21" s="5">
        <v>0</v>
      </c>
      <c r="N21" s="5">
        <v>100</v>
      </c>
      <c r="O21" s="14">
        <f t="shared" si="2"/>
        <v>143</v>
      </c>
      <c r="P21" s="12">
        <f>Összesen!Y11</f>
        <v>143</v>
      </c>
    </row>
    <row r="22" spans="1:16" s="10" customFormat="1" ht="15.75">
      <c r="A22" s="1">
        <v>19</v>
      </c>
      <c r="B22" s="71" t="s">
        <v>122</v>
      </c>
      <c r="C22" s="5">
        <v>0</v>
      </c>
      <c r="D22" s="5">
        <v>0</v>
      </c>
      <c r="E22" s="5">
        <v>0</v>
      </c>
      <c r="F22" s="5">
        <v>150</v>
      </c>
      <c r="G22" s="5">
        <v>0</v>
      </c>
      <c r="H22" s="124">
        <v>0</v>
      </c>
      <c r="I22" s="124">
        <v>0</v>
      </c>
      <c r="J22" s="5">
        <v>9000</v>
      </c>
      <c r="K22" s="5">
        <v>1270</v>
      </c>
      <c r="L22" s="5">
        <v>10000</v>
      </c>
      <c r="M22" s="5">
        <v>6860</v>
      </c>
      <c r="N22" s="5">
        <v>300</v>
      </c>
      <c r="O22" s="14">
        <f t="shared" si="2"/>
        <v>27580</v>
      </c>
      <c r="P22" s="12">
        <f>Összesen!Y18</f>
        <v>27580</v>
      </c>
    </row>
    <row r="23" spans="1:16" s="10" customFormat="1" ht="15.75">
      <c r="A23" s="1">
        <v>20</v>
      </c>
      <c r="B23" s="71" t="s">
        <v>56</v>
      </c>
      <c r="C23" s="5">
        <v>0</v>
      </c>
      <c r="D23" s="5">
        <v>0</v>
      </c>
      <c r="E23" s="5">
        <v>0</v>
      </c>
      <c r="F23" s="5">
        <v>0</v>
      </c>
      <c r="G23" s="5">
        <v>560</v>
      </c>
      <c r="H23" s="124">
        <v>12000</v>
      </c>
      <c r="I23" s="124">
        <v>12707</v>
      </c>
      <c r="J23" s="5">
        <v>860</v>
      </c>
      <c r="K23" s="5">
        <v>0</v>
      </c>
      <c r="L23" s="5">
        <v>772</v>
      </c>
      <c r="M23" s="5">
        <v>0</v>
      </c>
      <c r="N23" s="5">
        <v>0</v>
      </c>
      <c r="O23" s="14">
        <f t="shared" si="2"/>
        <v>26899</v>
      </c>
      <c r="P23" s="12">
        <f>Összesen!Y19</f>
        <v>26899</v>
      </c>
    </row>
    <row r="24" spans="1:16" s="10" customFormat="1" ht="15.75">
      <c r="A24" s="1">
        <v>21</v>
      </c>
      <c r="B24" s="71" t="s">
        <v>259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461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2"/>
        <v>461</v>
      </c>
      <c r="P24" s="12">
        <f>Összesen!Y20</f>
        <v>461</v>
      </c>
    </row>
    <row r="25" spans="1:16" s="10" customFormat="1" ht="15.75">
      <c r="A25" s="1">
        <v>22</v>
      </c>
      <c r="B25" s="71" t="s">
        <v>104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2"/>
        <v>0</v>
      </c>
      <c r="P25" s="12">
        <f>Összesen!Y13</f>
        <v>0</v>
      </c>
    </row>
    <row r="26" spans="1:16" s="10" customFormat="1" ht="15.75">
      <c r="A26" s="1">
        <v>23</v>
      </c>
      <c r="B26" s="71" t="s">
        <v>123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2"/>
        <v>0</v>
      </c>
      <c r="P26" s="12">
        <f>Összesen!Y22</f>
        <v>0</v>
      </c>
    </row>
    <row r="27" spans="1:16" s="10" customFormat="1" ht="15.75">
      <c r="A27" s="1">
        <v>24</v>
      </c>
      <c r="B27" s="72" t="s">
        <v>8</v>
      </c>
      <c r="C27" s="14">
        <f>SUM(C17:C26)</f>
        <v>921</v>
      </c>
      <c r="D27" s="14">
        <f aca="true" t="shared" si="3" ref="D27:O27">SUM(D17:D26)</f>
        <v>955</v>
      </c>
      <c r="E27" s="14">
        <f t="shared" si="3"/>
        <v>798</v>
      </c>
      <c r="F27" s="14">
        <f t="shared" si="3"/>
        <v>1071</v>
      </c>
      <c r="G27" s="14">
        <f t="shared" si="3"/>
        <v>1491</v>
      </c>
      <c r="H27" s="125">
        <f t="shared" si="3"/>
        <v>12871</v>
      </c>
      <c r="I27" s="125">
        <f t="shared" si="3"/>
        <v>14726</v>
      </c>
      <c r="J27" s="14">
        <f t="shared" si="3"/>
        <v>10813</v>
      </c>
      <c r="K27" s="14">
        <f t="shared" si="3"/>
        <v>2108</v>
      </c>
      <c r="L27" s="14">
        <f t="shared" si="3"/>
        <v>11620</v>
      </c>
      <c r="M27" s="14">
        <f t="shared" si="3"/>
        <v>7748</v>
      </c>
      <c r="N27" s="14">
        <f t="shared" si="3"/>
        <v>1908</v>
      </c>
      <c r="O27" s="14">
        <f t="shared" si="3"/>
        <v>67030</v>
      </c>
      <c r="P27" s="12">
        <f>Összesen!Y31</f>
        <v>67030</v>
      </c>
    </row>
    <row r="28" spans="1:15" ht="15.75">
      <c r="A28" s="1">
        <v>25</v>
      </c>
      <c r="B28" s="72" t="s">
        <v>130</v>
      </c>
      <c r="C28" s="14">
        <f>C16-C27</f>
        <v>148</v>
      </c>
      <c r="D28" s="14">
        <f>C28+D16-D27</f>
        <v>1649</v>
      </c>
      <c r="E28" s="14">
        <f aca="true" t="shared" si="4" ref="E28:O28">D28+E16-E27</f>
        <v>4771</v>
      </c>
      <c r="F28" s="14">
        <f t="shared" si="4"/>
        <v>6668</v>
      </c>
      <c r="G28" s="14">
        <f t="shared" si="4"/>
        <v>7857</v>
      </c>
      <c r="H28" s="14">
        <f t="shared" si="4"/>
        <v>7655</v>
      </c>
      <c r="I28" s="125">
        <f t="shared" si="4"/>
        <v>4457</v>
      </c>
      <c r="J28" s="14">
        <f t="shared" si="4"/>
        <v>1578</v>
      </c>
      <c r="K28" s="14">
        <f t="shared" si="4"/>
        <v>11669</v>
      </c>
      <c r="L28" s="14">
        <f t="shared" si="4"/>
        <v>868</v>
      </c>
      <c r="M28" s="14">
        <f t="shared" si="4"/>
        <v>1164</v>
      </c>
      <c r="N28" s="14">
        <f t="shared" si="4"/>
        <v>0</v>
      </c>
      <c r="O28" s="14">
        <f t="shared" si="4"/>
        <v>0</v>
      </c>
    </row>
    <row r="29" ht="15">
      <c r="O29" s="74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1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B19" sqref="B19"/>
    </sheetView>
  </sheetViews>
  <sheetFormatPr defaultColWidth="9.140625" defaultRowHeight="15"/>
  <cols>
    <col min="1" max="1" width="5.7109375" style="73" customWidth="1"/>
    <col min="2" max="2" width="61.7109375" style="73" customWidth="1"/>
    <col min="3" max="3" width="16.140625" style="303" customWidth="1"/>
    <col min="4" max="16384" width="9.140625" style="73" customWidth="1"/>
  </cols>
  <sheetData>
    <row r="1" spans="1:3" s="16" customFormat="1" ht="31.5" customHeight="1">
      <c r="A1" s="332" t="s">
        <v>886</v>
      </c>
      <c r="B1" s="332"/>
      <c r="C1" s="332"/>
    </row>
    <row r="2" s="16" customFormat="1" ht="16.5">
      <c r="C2" s="299"/>
    </row>
    <row r="3" spans="1:3" s="10" customFormat="1" ht="16.5">
      <c r="A3" s="1"/>
      <c r="B3" s="1" t="s">
        <v>0</v>
      </c>
      <c r="C3" s="300" t="s">
        <v>1</v>
      </c>
    </row>
    <row r="4" spans="1:3" s="10" customFormat="1" ht="16.5">
      <c r="A4" s="1">
        <v>1</v>
      </c>
      <c r="B4" s="6" t="s">
        <v>9</v>
      </c>
      <c r="C4" s="301"/>
    </row>
    <row r="5" spans="1:3" s="10" customFormat="1" ht="16.5">
      <c r="A5" s="1">
        <v>2</v>
      </c>
      <c r="B5" s="6" t="s">
        <v>888</v>
      </c>
      <c r="C5" s="301">
        <v>7416367</v>
      </c>
    </row>
    <row r="6" spans="1:3" s="10" customFormat="1" ht="16.5">
      <c r="A6" s="1">
        <v>3</v>
      </c>
      <c r="B6" s="119" t="s">
        <v>342</v>
      </c>
      <c r="C6" s="301">
        <v>8159810</v>
      </c>
    </row>
    <row r="7" spans="1:3" s="10" customFormat="1" ht="16.5">
      <c r="A7" s="1">
        <v>4</v>
      </c>
      <c r="B7" s="119" t="s">
        <v>351</v>
      </c>
      <c r="C7" s="301">
        <v>22737170</v>
      </c>
    </row>
    <row r="8" spans="1:3" s="10" customFormat="1" ht="16.5">
      <c r="A8" s="1">
        <v>5</v>
      </c>
      <c r="B8" s="119" t="s">
        <v>365</v>
      </c>
      <c r="C8" s="301">
        <v>2854463</v>
      </c>
    </row>
    <row r="9" spans="1:3" s="10" customFormat="1" ht="16.5">
      <c r="A9" s="1">
        <v>6</v>
      </c>
      <c r="B9" s="119" t="s">
        <v>55</v>
      </c>
      <c r="C9" s="301">
        <v>2197737</v>
      </c>
    </row>
    <row r="10" spans="1:3" s="10" customFormat="1" ht="16.5">
      <c r="A10" s="1">
        <v>7</v>
      </c>
      <c r="B10" s="119" t="s">
        <v>150</v>
      </c>
      <c r="C10" s="301">
        <v>1408720</v>
      </c>
    </row>
    <row r="11" spans="1:3" s="10" customFormat="1" ht="16.5">
      <c r="A11" s="1">
        <v>8</v>
      </c>
      <c r="B11" s="119" t="s">
        <v>432</v>
      </c>
      <c r="C11" s="301">
        <v>200000</v>
      </c>
    </row>
    <row r="12" spans="1:3" s="10" customFormat="1" ht="16.5">
      <c r="A12" s="1">
        <v>9</v>
      </c>
      <c r="B12" s="119" t="s">
        <v>433</v>
      </c>
      <c r="C12" s="301">
        <v>50800</v>
      </c>
    </row>
    <row r="13" spans="1:3" s="10" customFormat="1" ht="16.5">
      <c r="A13" s="1">
        <v>10</v>
      </c>
      <c r="B13" s="119" t="s">
        <v>447</v>
      </c>
      <c r="C13" s="301"/>
    </row>
    <row r="14" spans="1:3" s="10" customFormat="1" ht="16.5">
      <c r="A14" s="1">
        <v>11</v>
      </c>
      <c r="B14" s="119" t="s">
        <v>448</v>
      </c>
      <c r="C14" s="301"/>
    </row>
    <row r="15" spans="1:3" s="10" customFormat="1" ht="16.5">
      <c r="A15" s="1">
        <v>12</v>
      </c>
      <c r="B15" s="119" t="s">
        <v>445</v>
      </c>
      <c r="C15" s="301">
        <v>354903</v>
      </c>
    </row>
    <row r="16" spans="1:3" s="10" customFormat="1" ht="16.5">
      <c r="A16" s="1">
        <v>13</v>
      </c>
      <c r="B16" s="119" t="s">
        <v>446</v>
      </c>
      <c r="C16" s="301"/>
    </row>
    <row r="17" spans="1:3" s="10" customFormat="1" ht="16.5">
      <c r="A17" s="1">
        <v>14</v>
      </c>
      <c r="B17" s="71" t="s">
        <v>887</v>
      </c>
      <c r="C17" s="301">
        <v>239925</v>
      </c>
    </row>
    <row r="18" spans="1:3" s="10" customFormat="1" ht="16.5">
      <c r="A18" s="1">
        <v>15</v>
      </c>
      <c r="B18" s="72" t="s">
        <v>7</v>
      </c>
      <c r="C18" s="302">
        <f>SUM(C6:C17)</f>
        <v>38203528</v>
      </c>
    </row>
    <row r="19" spans="1:3" s="10" customFormat="1" ht="16.5">
      <c r="A19" s="1">
        <v>16</v>
      </c>
      <c r="B19" s="71" t="s">
        <v>47</v>
      </c>
      <c r="C19" s="301">
        <v>2996482</v>
      </c>
    </row>
    <row r="20" spans="1:3" s="10" customFormat="1" ht="16.5">
      <c r="A20" s="1">
        <v>17</v>
      </c>
      <c r="B20" s="71" t="s">
        <v>91</v>
      </c>
      <c r="C20" s="301">
        <v>743284</v>
      </c>
    </row>
    <row r="21" spans="1:3" s="10" customFormat="1" ht="16.5">
      <c r="A21" s="1">
        <v>18</v>
      </c>
      <c r="B21" s="71" t="s">
        <v>92</v>
      </c>
      <c r="C21" s="301">
        <v>6566041</v>
      </c>
    </row>
    <row r="22" spans="1:3" s="10" customFormat="1" ht="16.5">
      <c r="A22" s="1">
        <v>19</v>
      </c>
      <c r="B22" s="71" t="s">
        <v>93</v>
      </c>
      <c r="C22" s="301">
        <v>120000</v>
      </c>
    </row>
    <row r="23" spans="1:3" s="10" customFormat="1" ht="16.5">
      <c r="A23" s="1">
        <v>20</v>
      </c>
      <c r="B23" s="71" t="s">
        <v>94</v>
      </c>
      <c r="C23" s="301">
        <v>942600</v>
      </c>
    </row>
    <row r="24" spans="1:3" s="10" customFormat="1" ht="16.5">
      <c r="A24" s="1">
        <v>21</v>
      </c>
      <c r="B24" s="71" t="s">
        <v>122</v>
      </c>
      <c r="C24" s="301">
        <v>3000000</v>
      </c>
    </row>
    <row r="25" spans="1:3" s="10" customFormat="1" ht="16.5">
      <c r="A25" s="1">
        <v>22</v>
      </c>
      <c r="B25" s="71" t="s">
        <v>56</v>
      </c>
      <c r="C25" s="301">
        <v>24675459</v>
      </c>
    </row>
    <row r="26" spans="1:3" s="10" customFormat="1" ht="16.5">
      <c r="A26" s="1">
        <v>23</v>
      </c>
      <c r="B26" s="71" t="s">
        <v>259</v>
      </c>
      <c r="C26" s="301">
        <v>1108458</v>
      </c>
    </row>
    <row r="27" spans="1:3" s="10" customFormat="1" ht="16.5">
      <c r="A27" s="1">
        <v>24</v>
      </c>
      <c r="B27" s="71" t="s">
        <v>104</v>
      </c>
      <c r="C27" s="301">
        <v>296594</v>
      </c>
    </row>
    <row r="28" spans="1:3" s="10" customFormat="1" ht="16.5">
      <c r="A28" s="1">
        <v>25</v>
      </c>
      <c r="B28" s="71" t="s">
        <v>123</v>
      </c>
      <c r="C28" s="301"/>
    </row>
    <row r="29" spans="1:3" s="10" customFormat="1" ht="16.5">
      <c r="A29" s="1">
        <v>26</v>
      </c>
      <c r="B29" s="71" t="s">
        <v>887</v>
      </c>
      <c r="C29" s="301"/>
    </row>
    <row r="30" spans="1:3" s="10" customFormat="1" ht="16.5">
      <c r="A30" s="1">
        <v>27</v>
      </c>
      <c r="B30" s="72" t="s">
        <v>8</v>
      </c>
      <c r="C30" s="302">
        <f>SUM(C19:C29)</f>
        <v>40448918</v>
      </c>
    </row>
    <row r="31" spans="1:3" ht="16.5">
      <c r="A31" s="1">
        <v>28</v>
      </c>
      <c r="B31" s="72" t="s">
        <v>130</v>
      </c>
      <c r="C31" s="302">
        <f>C5+C18-C30</f>
        <v>5170977</v>
      </c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2016-04-27T12:57:38Z</cp:lastPrinted>
  <dcterms:created xsi:type="dcterms:W3CDTF">2011-02-02T09:24:37Z</dcterms:created>
  <dcterms:modified xsi:type="dcterms:W3CDTF">2016-04-27T12:57:54Z</dcterms:modified>
  <cp:category/>
  <cp:version/>
  <cp:contentType/>
  <cp:contentStatus/>
</cp:coreProperties>
</file>